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date1904="1" showInkAnnotation="0" autoCompressPictures="0"/>
  <mc:AlternateContent xmlns:mc="http://schemas.openxmlformats.org/markup-compatibility/2006">
    <mc:Choice Requires="x15">
      <x15ac:absPath xmlns:x15ac="http://schemas.microsoft.com/office/spreadsheetml/2010/11/ac" url="https://econocom.sharepoint.com/sites/AppleBusinessTeam/Shared Documents/EDUCATION/1 - SALES/2 - CLIENTS/MATINFO4/_TARIF/Tarif validés/"/>
    </mc:Choice>
  </mc:AlternateContent>
  <xr:revisionPtr revIDLastSave="0" documentId="8_{DD38C15A-FC73-1843-905A-E44BF4E95619}" xr6:coauthVersionLast="45" xr6:coauthVersionMax="45" xr10:uidLastSave="{00000000-0000-0000-0000-000000000000}"/>
  <bookViews>
    <workbookView xWindow="0" yWindow="500" windowWidth="49920" windowHeight="26700" tabRatio="501" xr2:uid="{00000000-000D-0000-FFFF-FFFF00000000}"/>
  </bookViews>
  <sheets>
    <sheet name="Tarif normalisé n°19 Lot 5" sheetId="4" r:id="rId1"/>
    <sheet name="Récapitulatif remises" sheetId="3" r:id="rId2"/>
  </sheets>
  <externalReferences>
    <externalReference r:id="rId3"/>
    <externalReference r:id="rId4"/>
  </externalReferences>
  <definedNames>
    <definedName name="_xlnm._FilterDatabase" localSheetId="0" hidden="1">'Tarif normalisé n°19 Lot 5'!$A$1:$AF$1185</definedName>
    <definedName name="_Pro_13_3___Retina_Core_i5_2_5_GHz_256_Go_stockage_flash__réf._Apple_ME662F_A" localSheetId="0">#REF!</definedName>
    <definedName name="Cat_exco" localSheetId="0">#REF!</definedName>
    <definedName name="Cat_exco_adeth" localSheetId="0">#REF!</definedName>
    <definedName name="Cat_exco_adeth">#REF!</definedName>
    <definedName name="Cat_exco_adsect" localSheetId="0">#REF!</definedName>
    <definedName name="Cat_exco_adsect">#REF!</definedName>
    <definedName name="Cat_exco_advideo" localSheetId="0">#REF!</definedName>
    <definedName name="Cat_exco_advideo">#REF!</definedName>
    <definedName name="Cat_exco_airport" localSheetId="0">#REF!</definedName>
    <definedName name="Cat_exco_airport">#REF!</definedName>
    <definedName name="Cat_exco_ass" localSheetId="0">#REF!</definedName>
    <definedName name="Cat_exco_ass">#REF!</definedName>
    <definedName name="cat_exco_audio">#REF!</definedName>
    <definedName name="Cat_exco_batt" localSheetId="0">#REF!</definedName>
    <definedName name="cat_exco_batt">#REF!</definedName>
    <definedName name="Cat_exco_bretford" localSheetId="0">#REF!</definedName>
    <definedName name="Cat_exco_bretford">#REF!</definedName>
    <definedName name="Cat_exco_cable" localSheetId="0">#REF!</definedName>
    <definedName name="Cat_exco_cable">#REF!</definedName>
    <definedName name="Cat_exco_clav" localSheetId="0">#REF!</definedName>
    <definedName name="Cat_exco_clav">#REF!</definedName>
    <definedName name="Cat_exco_dd" localSheetId="0">#REF!</definedName>
    <definedName name="Cat_exco_dd">#REF!</definedName>
    <definedName name="Cat_exco_ergokally" localSheetId="0">#REF!</definedName>
    <definedName name="Cat_exco_ergokally">#REF!</definedName>
    <definedName name="Cat_exco_film" localSheetId="0">#REF!</definedName>
    <definedName name="cat_exco_film">#REF!</definedName>
    <definedName name="Cat_exco_iglaze" localSheetId="0">#REF!</definedName>
    <definedName name="cat_exco_iglaze">#REF!</definedName>
    <definedName name="cat_exco_jamf">#REF!</definedName>
    <definedName name="Cat_exco_log" localSheetId="0">#REF!</definedName>
    <definedName name="Cat_exco_log">#REF!</definedName>
    <definedName name="Cat_exco_memsub" localSheetId="0">#REF!</definedName>
    <definedName name="Cat_exco_memsub">#REF!</definedName>
    <definedName name="cat_exco_memusb">#REF!</definedName>
    <definedName name="Cat_exco_moni" localSheetId="0">#REF!</definedName>
    <definedName name="Cat_exco_moni">#REF!</definedName>
    <definedName name="Cat_exco_ondu" localSheetId="0">#REF!</definedName>
    <definedName name="cat_exco_ondu">#REF!</definedName>
    <definedName name="Cat_exco_pciexp" localSheetId="0">#REF!</definedName>
    <definedName name="Cat_exco_pciexp">#REF!</definedName>
    <definedName name="Cat_exco_sauv" localSheetId="0">#REF!</definedName>
    <definedName name="Cat_exco_sauv">#REF!</definedName>
    <definedName name="Cat_exco_secu" localSheetId="0">#REF!</definedName>
    <definedName name="Cat_exco_secu">#REF!</definedName>
    <definedName name="Cat_exco_serv" localSheetId="0">#REF!</definedName>
    <definedName name="Cat_exco_serv">#REF!</definedName>
    <definedName name="Cat_exco_souris" localSheetId="0">#REF!</definedName>
    <definedName name="Cat_exco_souris">#REF!</definedName>
    <definedName name="Cat1_acc" localSheetId="0">#REF!</definedName>
    <definedName name="cat1_acc_comm">#REF!</definedName>
    <definedName name="cat1_acc_mb12">#REF!</definedName>
    <definedName name="cat1_acc_mba13">#REF!</definedName>
    <definedName name="cat1_conf1">#REF!</definedName>
    <definedName name="Cat1_conf1_mba11" localSheetId="0">#REF!</definedName>
    <definedName name="cat1_conf2">#REF!</definedName>
    <definedName name="Cat1_conf2_mba13" localSheetId="0">#REF!</definedName>
    <definedName name="cat1_conf3">#REF!</definedName>
    <definedName name="cat1_conf4">#REF!</definedName>
    <definedName name="Cat1_md223" localSheetId="0">#REF!</definedName>
    <definedName name="Cat1_md224" localSheetId="0">#REF!</definedName>
    <definedName name="Cat1_md231" localSheetId="0">#REF!</definedName>
    <definedName name="Cat1_md232" localSheetId="0">#REF!</definedName>
    <definedName name="Cat2_acc" localSheetId="0">#REF!</definedName>
    <definedName name="cat2_acc_comm">#REF!</definedName>
    <definedName name="cat2_acc_mbpr">#REF!</definedName>
    <definedName name="cat2_acc_mbptb">#REF!</definedName>
    <definedName name="cat2_conf1">#REF!</definedName>
    <definedName name="cat2_conf2">#REF!</definedName>
    <definedName name="Cat2_conf2_mbp13" localSheetId="0">#REF!</definedName>
    <definedName name="Cat2_conf2_mbp15" localSheetId="0">#REF!</definedName>
    <definedName name="cat2_conf3">#REF!</definedName>
    <definedName name="Cat2_conf3_mbpr13" localSheetId="0">#REF!</definedName>
    <definedName name="cat2_conf4">#REF!</definedName>
    <definedName name="cat2_conf5">#REF!</definedName>
    <definedName name="cat2_conf6">#REF!</definedName>
    <definedName name="cat2_conf7">#REF!</definedName>
    <definedName name="Cat2_md101" localSheetId="0">#REF!</definedName>
    <definedName name="Cat2_md102" localSheetId="0">#REF!</definedName>
    <definedName name="Cat2_md103" localSheetId="0">#REF!</definedName>
    <definedName name="Cat2_md212" localSheetId="0">#REF!</definedName>
    <definedName name="Cat2_me662" localSheetId="0">#REF!</definedName>
    <definedName name="Cat2_me866" localSheetId="0">#REF!</definedName>
    <definedName name="Cat3_acc" localSheetId="0">#REF!</definedName>
    <definedName name="cat3_acc">#REF!</definedName>
    <definedName name="cat3_conf1">#REF!</definedName>
    <definedName name="Cat3_conf1_mbpret15" localSheetId="0">#REF!</definedName>
    <definedName name="cat3_conf2">#REF!</definedName>
    <definedName name="cat3_conf3">#REF!</definedName>
    <definedName name="Cat3_me664" localSheetId="0">#REF!</definedName>
    <definedName name="Cat3_me665" localSheetId="0">#REF!</definedName>
    <definedName name="Cat4_acc" localSheetId="0">#REF!</definedName>
    <definedName name="cat4_acc">#REF!</definedName>
    <definedName name="cat4_conf1">#REF!</definedName>
    <definedName name="Cat4_conf1_mm" localSheetId="0">#REF!</definedName>
    <definedName name="cat4_conf2">#REF!</definedName>
    <definedName name="cat4_conf3">#REF!</definedName>
    <definedName name="cat4_conf4">#REF!</definedName>
    <definedName name="cat4_conf5">#REF!</definedName>
    <definedName name="cat4_conf6">#REF!</definedName>
    <definedName name="Cat4_md387" localSheetId="0">#REF!</definedName>
    <definedName name="Cat4_md388" localSheetId="0">#REF!</definedName>
    <definedName name="Cat5_acc" localSheetId="0">#REF!</definedName>
    <definedName name="cat5_acc">#REF!</definedName>
    <definedName name="cat5_conf1">#REF!</definedName>
    <definedName name="Cat5_conf1_imac" localSheetId="0">#REF!</definedName>
    <definedName name="cat5_conf2">#REF!</definedName>
    <definedName name="Cat5_conf3_im27" localSheetId="0">#REF!</definedName>
    <definedName name="Cat5_me086" localSheetId="0">#REF!</definedName>
    <definedName name="Cat5_me087" localSheetId="0">#REF!</definedName>
    <definedName name="Cat5_me088" localSheetId="0">#REF!</definedName>
    <definedName name="Cat5_me089" localSheetId="0">#REF!</definedName>
    <definedName name="Cat5_mf883" localSheetId="0">#REF!</definedName>
    <definedName name="Cat6_acc" localSheetId="0">#REF!</definedName>
    <definedName name="cat6_acc_com">#REF!</definedName>
    <definedName name="cat6_acc_dd">#REF!</definedName>
    <definedName name="cat6_acc_gestion">#REF!</definedName>
    <definedName name="cat6_acc_ip9">#REF!</definedName>
    <definedName name="cat6_acc_ipa">#REF!</definedName>
    <definedName name="cat6_acc_ipa2">#REF!</definedName>
    <definedName name="cat6_acc_ipm">#REF!</definedName>
    <definedName name="cat6_acc_ipm4">#REF!</definedName>
    <definedName name="cat6_acc_ipp12">#REF!</definedName>
    <definedName name="cat6_acc_ipp9">#REF!</definedName>
    <definedName name="cat6_acc_light">#REF!</definedName>
    <definedName name="cat6_conf1">#REF!</definedName>
    <definedName name="Cat6_conf1_mp" localSheetId="0">#REF!</definedName>
    <definedName name="cat6_conf2">#REF!</definedName>
    <definedName name="cat6_conf3">#REF!</definedName>
    <definedName name="cat6_conf5">#REF!</definedName>
    <definedName name="cat6_conf6">#REF!</definedName>
    <definedName name="cat6_conf7">#REF!</definedName>
    <definedName name="cat6_conf8">#REF!</definedName>
    <definedName name="Cat6_md878" localSheetId="0">#REF!</definedName>
    <definedName name="Cat6_me253" localSheetId="0">#REF!</definedName>
    <definedName name="Cat7_acc" localSheetId="0">#REF!</definedName>
    <definedName name="Cat7_conf1_mmsv" localSheetId="0">#REF!</definedName>
    <definedName name="Cat7_md389" localSheetId="0">#REF!</definedName>
    <definedName name="Cat7_md772" localSheetId="0">#REF!</definedName>
    <definedName name="Cat7_mpsvbi" localSheetId="0">#REF!</definedName>
    <definedName name="Cat8_acc_ddipad" localSheetId="0">#REF!</definedName>
    <definedName name="Cat8_acc_dock" localSheetId="0">#REF!</definedName>
    <definedName name="Cat8_acc_gestion" localSheetId="0">#REF!</definedName>
    <definedName name="Cat8_acc_ipad" localSheetId="0">#REF!</definedName>
    <definedName name="Cat8_acc_ipad2" localSheetId="0">#REF!</definedName>
    <definedName name="Cat8_acc_ipada" localSheetId="0">#REF!</definedName>
    <definedName name="Cat8_acc_ipadr" localSheetId="0">#REF!</definedName>
    <definedName name="Cat8_conf1" localSheetId="0">#REF!</definedName>
    <definedName name="Cat8_conf12_ipad2" localSheetId="0">#REF!</definedName>
    <definedName name="Cat8_conf2" localSheetId="0">#REF!</definedName>
    <definedName name="Cat8_conf3" localSheetId="0">#REF!</definedName>
    <definedName name="Cat8_conf34_ipadr" localSheetId="0">#REF!</definedName>
    <definedName name="Cat8_conf4" localSheetId="0">#REF!</definedName>
    <definedName name="im21_3pl">'Tarif normalisé n°19 Lot 5'!$Z$352</definedName>
    <definedName name="im27_3pl">'Tarif normalisé n°19 Lot 5'!$X$409</definedName>
    <definedName name="ip_3pl">'Tarif normalisé n°19 Lot 5'!$H$620</definedName>
    <definedName name="ip11_3PL">'Tarif normalisé n°19 Lot 5'!$H$662</definedName>
    <definedName name="ip12_3pl">'Tarif normalisé n°19 Lot 5'!$X$689</definedName>
    <definedName name="ip7_3pl">'Tarif normalisé n°19 Lot 5'!$H$598</definedName>
    <definedName name="ip9_3pl">'Tarif normalisé n°19 Lot 5'!#REF!</definedName>
    <definedName name="ipp11_3PL">'Tarif normalisé n°19 Lot 5'!$H$662</definedName>
    <definedName name="mb12_3pl">'Tarif normalisé n°19 Lot 5'!#REF!</definedName>
    <definedName name="mba13_3pl">'Tarif normalisé n°19 Lot 5'!$H$6</definedName>
    <definedName name="mbp13_3pl">'Tarif normalisé n°19 Lot 5'!$X$125</definedName>
    <definedName name="mbp15_3pl">'Tarif normalisé n°19 Lot 5'!$X$202</definedName>
    <definedName name="mm_3pl">'Tarif normalisé n°19 Lot 5'!$H$295</definedName>
    <definedName name="mp_3pl">'Tarif normalisé n°19 Lot 5'!$H$516</definedName>
    <definedName name="PA_GAR_IM" localSheetId="0">#REF!</definedName>
    <definedName name="PA_GAR_IM">#REF!</definedName>
    <definedName name="PA_GAR_IP" localSheetId="0">#REF!</definedName>
    <definedName name="PA_GAR_IP">#REF!</definedName>
    <definedName name="PA_GAR_MB" localSheetId="0">#REF!</definedName>
    <definedName name="PA_GAR_MB">#REF!</definedName>
    <definedName name="PA_GAR_MBP" localSheetId="0">#REF!</definedName>
    <definedName name="PA_GAR_MBP">#REF!</definedName>
    <definedName name="PA_GAR_MM" localSheetId="0">#REF!</definedName>
    <definedName name="PA_GAR_MM">#REF!</definedName>
    <definedName name="PA_GAR_MP" localSheetId="0">#REF!</definedName>
    <definedName name="PA_GAR_MP">#REF!</definedName>
    <definedName name="pa_im21_3pl">'Tarif normalisé n°19 Lot 5'!#REF!</definedName>
    <definedName name="pa_im27_3pl">'Tarif normalisé n°19 Lot 5'!#REF!</definedName>
    <definedName name="pa_imp_3pl">'Tarif normalisé n°19 Lot 5'!#REF!</definedName>
    <definedName name="pa_ip_3pl">'Tarif normalisé n°19 Lot 5'!#REF!</definedName>
    <definedName name="pa_ip12_3pl">'Tarif normalisé n°19 Lot 5'!#REF!</definedName>
    <definedName name="pa_ip7_3pl">'Tarif normalisé n°19 Lot 5'!#REF!</definedName>
    <definedName name="pa_ip9_3pl">'Tarif normalisé n°19 Lot 5'!#REF!</definedName>
    <definedName name="pa_mb12_3pl">'Tarif normalisé n°19 Lot 5'!#REF!</definedName>
    <definedName name="pa_mba13_3pl">'Tarif normalisé n°19 Lot 5'!#REF!</definedName>
    <definedName name="pa_mbp13_3pl">'Tarif normalisé n°19 Lot 5'!#REF!</definedName>
    <definedName name="pa_mbp15_3pl">'Tarif normalisé n°19 Lot 5'!#REF!</definedName>
    <definedName name="pa_mm_3pl">'Tarif normalisé n°19 Lot 5'!#REF!</definedName>
    <definedName name="pa_mp_3pl">'Tarif normalisé n°19 Lot 5'!#REF!</definedName>
    <definedName name="Page_54" localSheetId="0">#REF!</definedName>
    <definedName name="Page_54">#REF!</definedName>
    <definedName name="pp_cat1_conf1">#REF!</definedName>
    <definedName name="pp_cat1_conf2">#REF!</definedName>
    <definedName name="pp_cat1_conf3">#REF!</definedName>
    <definedName name="pp_cat1_conf4">#REF!</definedName>
    <definedName name="pp_cat1_md223" localSheetId="0">#REF!</definedName>
    <definedName name="pp_cat1_md224" localSheetId="0">#REF!</definedName>
    <definedName name="pp_cat1_md231" localSheetId="0">#REF!</definedName>
    <definedName name="pp_cat1_md232" localSheetId="0">#REF!</definedName>
    <definedName name="pp_cat2_conf1">#REF!</definedName>
    <definedName name="pp_cat2_conf2">#REF!</definedName>
    <definedName name="pp_cat2_conf3">#REF!</definedName>
    <definedName name="pp_cat2_conf4">#REF!</definedName>
    <definedName name="pp_cat2_conf5">#REF!</definedName>
    <definedName name="pp_cat2_conf6">#REF!</definedName>
    <definedName name="pp_cat2_conf7">#REF!</definedName>
    <definedName name="pp_cat2_md101" localSheetId="0">#REF!</definedName>
    <definedName name="pp_cat2_md102" localSheetId="0">#REF!</definedName>
    <definedName name="pp_cat2_md103" localSheetId="0">#REF!</definedName>
    <definedName name="pp_cat2_me864" localSheetId="0">#REF!</definedName>
    <definedName name="pp_cat2_me865" localSheetId="0">#REF!</definedName>
    <definedName name="pp_cat2_me866" localSheetId="0">#REF!</definedName>
    <definedName name="pp_cat3_conf1">#REF!</definedName>
    <definedName name="pp_cat3_conf2">#REF!</definedName>
    <definedName name="pp_cat3_conf3">#REF!</definedName>
    <definedName name="pp_cat3_me293" localSheetId="0">#REF!</definedName>
    <definedName name="pp_cat3_me294" localSheetId="0">#REF!</definedName>
    <definedName name="pp_cat4_conf1">#REF!</definedName>
    <definedName name="pp_cat4_conf2">#REF!</definedName>
    <definedName name="pp_cat4_conf3">#REF!</definedName>
    <definedName name="pp_cat4_conf4">#REF!</definedName>
    <definedName name="pp_cat4_conf5">#REF!</definedName>
    <definedName name="pp_cat4_conf6">#REF!</definedName>
    <definedName name="pp_cat4_md387" localSheetId="0">#REF!</definedName>
    <definedName name="pp_cat4_md388" localSheetId="0">#REF!</definedName>
    <definedName name="pp_cat5_conf1">#REF!</definedName>
    <definedName name="pp_cat5_conf2">#REF!</definedName>
    <definedName name="pp_cat5_me086" localSheetId="0">#REF!</definedName>
    <definedName name="pp_cat5_me087" localSheetId="0">#REF!</definedName>
    <definedName name="pp_cat5_me088" localSheetId="0">#REF!</definedName>
    <definedName name="pp_cat5_me089" localSheetId="0">#REF!</definedName>
    <definedName name="pp_cat5_mf883" localSheetId="0">#REF!</definedName>
    <definedName name="pp_cat6_conf1">#REF!</definedName>
    <definedName name="pp_cat6_conf2">#REF!</definedName>
    <definedName name="pp_cat6_conf3">#REF!</definedName>
    <definedName name="pp_cat6_conf4">#REF!</definedName>
    <definedName name="pp_cat6_conf5">#REF!</definedName>
    <definedName name="pp_cat6_conf6">#REF!</definedName>
    <definedName name="pp_cat6_conf7">#REF!</definedName>
    <definedName name="pp_cat6_conf8">#REF!</definedName>
    <definedName name="pp_cat6_md878" localSheetId="0">#REF!</definedName>
    <definedName name="pp_cat6_me253" localSheetId="0">#REF!</definedName>
    <definedName name="pp_cat7_md389" localSheetId="0">#REF!</definedName>
    <definedName name="pp_cat8_conf1" localSheetId="0">#REF!</definedName>
    <definedName name="pp_cat8_conf2" localSheetId="0">#REF!</definedName>
    <definedName name="pp_cat9_conf1" localSheetId="0">#REF!</definedName>
    <definedName name="pp_cat9_conf2" localSheetId="0">#REF!</definedName>
    <definedName name="pp_gar_cat1_conf1">#REF!</definedName>
    <definedName name="pp_gar_cat1_conf2">#REF!</definedName>
    <definedName name="pp_gar_cat2_conf1">#REF!</definedName>
    <definedName name="pp_gar_cat2_conf2">#REF!</definedName>
    <definedName name="pp_gar_cat3_conf1">#REF!</definedName>
    <definedName name="pp_gar_cat4_conf1">#REF!</definedName>
    <definedName name="pp_gar_cat4_im27">#REF!</definedName>
    <definedName name="pp_gar_cat5_conf1">#REF!</definedName>
    <definedName name="pp_gar_cat6_conf1">#REF!</definedName>
    <definedName name="pp_gar_cat6_conf2">#REF!</definedName>
    <definedName name="pp_gar_cat6_ip123pl">#REF!</definedName>
    <definedName name="PP_GAR_IM" localSheetId="0">#REF!</definedName>
    <definedName name="PP_GAR_IM">#REF!</definedName>
    <definedName name="PP_GAR_IP" localSheetId="0">#REF!</definedName>
    <definedName name="PP_GAR_IP">#REF!</definedName>
    <definedName name="PP_GAR_MB" localSheetId="0">#REF!</definedName>
    <definedName name="PP_GAR_MB">#REF!</definedName>
    <definedName name="PP_GAR_MBP" localSheetId="0">#REF!</definedName>
    <definedName name="PP_GAR_MBP">#REF!</definedName>
    <definedName name="PP_GAR_MM" localSheetId="0">#REF!</definedName>
    <definedName name="PP_GAR_MM">#REF!</definedName>
    <definedName name="PP_GAR_MP" localSheetId="0">#REF!</definedName>
    <definedName name="PP_GAR_MP">#REF!</definedName>
    <definedName name="pr_cat1_conf2">#REF!</definedName>
    <definedName name="pr_cat1_conf3">#REF!</definedName>
    <definedName name="pr_cat1_conf4">#REF!</definedName>
    <definedName name="pr_cat1_md223" localSheetId="0">#REF!</definedName>
    <definedName name="pr_cat1_md224" localSheetId="0">#REF!</definedName>
    <definedName name="pr_cat1_md231" localSheetId="0">#REF!</definedName>
    <definedName name="pr_cat1_md232" localSheetId="0">#REF!</definedName>
    <definedName name="pr_cat2_conf1">#REF!</definedName>
    <definedName name="pr_cat2_conf2">#REF!</definedName>
    <definedName name="pr_cat2_conf3">#REF!</definedName>
    <definedName name="pr_cat2_conf4">#REF!</definedName>
    <definedName name="pr_cat2_conf5">#REF!</definedName>
    <definedName name="pr_cat2_conf6">#REF!</definedName>
    <definedName name="pr_cat2_conf7">#REF!</definedName>
    <definedName name="pr_cat2_md101" localSheetId="0">#REF!</definedName>
    <definedName name="pr_cat2_me864" localSheetId="0">#REF!</definedName>
    <definedName name="pr_cat2_me865" localSheetId="0">#REF!</definedName>
    <definedName name="pr_cat2_me866" localSheetId="0">#REF!</definedName>
    <definedName name="pr_cat3_conf1">#REF!</definedName>
    <definedName name="pr_cat3_conf2">#REF!</definedName>
    <definedName name="pr_cat3_conf3">#REF!</definedName>
    <definedName name="pr_cat3_me294" localSheetId="0">#REF!</definedName>
    <definedName name="pr_cat3_me664" localSheetId="0">#REF!</definedName>
    <definedName name="pr_cat3_me665" localSheetId="0">#REF!</definedName>
    <definedName name="pr_cat4_conf1">#REF!</definedName>
    <definedName name="pr_cat4_conf2">#REF!</definedName>
    <definedName name="pr_cat4_conf3">#REF!</definedName>
    <definedName name="pr_cat4_conf4">#REF!</definedName>
    <definedName name="pr_cat4_conf5">#REF!</definedName>
    <definedName name="pr_cat4_conf6">#REF!</definedName>
    <definedName name="pr_cat4_md387" localSheetId="0">#REF!</definedName>
    <definedName name="pr_cat4_md388" localSheetId="0">#REF!</definedName>
    <definedName name="pr_cat5_conf1">#REF!</definedName>
    <definedName name="pr_cat5_conf2">#REF!</definedName>
    <definedName name="pr_cat5_me086" localSheetId="0">#REF!</definedName>
    <definedName name="pr_cat5_me087" localSheetId="0">#REF!</definedName>
    <definedName name="pr_cat5_me088" localSheetId="0">#REF!</definedName>
    <definedName name="pr_cat5_me089" localSheetId="0">#REF!</definedName>
    <definedName name="pr_cat5_mf883" localSheetId="0">#REF!</definedName>
    <definedName name="pr_cat6_conf1">#REF!</definedName>
    <definedName name="pr_cat6_conf2">#REF!</definedName>
    <definedName name="pr_cat6_conf3">#REF!</definedName>
    <definedName name="pr_cat6_conf4">#REF!</definedName>
    <definedName name="pr_cat6_conf5">#REF!</definedName>
    <definedName name="pr_cat6_conf6">#REF!</definedName>
    <definedName name="pr_cat6_conf7">#REF!</definedName>
    <definedName name="pr_cat6_conf8">#REF!</definedName>
    <definedName name="pr_cat6_md878" localSheetId="0">#REF!</definedName>
    <definedName name="pr_cat6_me253" localSheetId="0">#REF!</definedName>
    <definedName name="pr_cat7_md389" localSheetId="0">#REF!</definedName>
    <definedName name="pr_cat8_conf1" localSheetId="0">#REF!</definedName>
    <definedName name="pr_cat8_conf2" localSheetId="0">#REF!</definedName>
    <definedName name="pr_cat8_conf3" localSheetId="0">#REF!</definedName>
    <definedName name="pr_cat8_conf4" localSheetId="0">#REF!</definedName>
    <definedName name="pr_cat8conf1">#REF!</definedName>
    <definedName name="pr_cat8conf5">#REF!</definedName>
    <definedName name="pr_ipadaw16g" localSheetId="0">#REF!</definedName>
    <definedName name="pr_ipadawc16g" localSheetId="0">#REF!</definedName>
    <definedName name="pr_ipadmrw16g" localSheetId="0">#REF!</definedName>
    <definedName name="Prix_remisé___HT" localSheetId="0">#REF!</definedName>
    <definedName name="Prix_remisé___HT">#REF!</definedName>
    <definedName name="ra_acc_ipad">#REF!</definedName>
    <definedName name="ra_acc_ipad_nd7">#REF!</definedName>
    <definedName name="ra_acc_mac">#REF!</definedName>
    <definedName name="ra_acc_mac_nd7">#REF!</definedName>
    <definedName name="ra_acc_nodac">#REF!</definedName>
    <definedName name="ra_acc_nodac_nd7">#REF!</definedName>
    <definedName name="ra_app">#REF!</definedName>
    <definedName name="ra_app_nd7">#REF!</definedName>
    <definedName name="ra_appplus">#REF!</definedName>
    <definedName name="ra_atv_eg">#REF!</definedName>
    <definedName name="ra_atv_eg_nd7">#REF!</definedName>
    <definedName name="ra_atv_hg">#REF!</definedName>
    <definedName name="ra_atv_hg_nd7">#REF!</definedName>
    <definedName name="ra_im21_eg">#REF!</definedName>
    <definedName name="ra_im21_eg_nd7">#REF!</definedName>
    <definedName name="ra_im21_hg">#REF!</definedName>
    <definedName name="ra_im21_hg_nd7">#REF!</definedName>
    <definedName name="ra_im27">#REF!</definedName>
    <definedName name="ra_im27_hg">#REF!</definedName>
    <definedName name="ra_im27_hg_nd7">#REF!</definedName>
    <definedName name="ra_im27_nd7">#REF!</definedName>
    <definedName name="ra_imp">#REF!</definedName>
    <definedName name="ra_imp_nd7">#REF!</definedName>
    <definedName name="ra_ip9_eg">#REF!</definedName>
    <definedName name="ra_ip9_eg_nd7">#REF!</definedName>
    <definedName name="ra_ip9_hg">#REF!</definedName>
    <definedName name="ra_ip9_hg_nd7">#REF!</definedName>
    <definedName name="ra_ipm_eg">#REF!</definedName>
    <definedName name="ra_ipm_eg_nd7">#REF!</definedName>
    <definedName name="ra_ipm_hg">#REF!</definedName>
    <definedName name="ra_ipm_hg_nd7">#REF!</definedName>
    <definedName name="ra_ipp10">#REF!</definedName>
    <definedName name="ra_ipp10_nd7">#REF!</definedName>
    <definedName name="ra_ipp11">#REF!</definedName>
    <definedName name="ra_ipp11_nd7">#REF!</definedName>
    <definedName name="ra_ipp12">#REF!</definedName>
    <definedName name="ra_ipp12_nd7">#REF!</definedName>
    <definedName name="ra_mb_eg">#REF!</definedName>
    <definedName name="ra_mb_hg">#REF!</definedName>
    <definedName name="ra_mba_eg">#REF!</definedName>
    <definedName name="ra_mba_hg">#REF!</definedName>
    <definedName name="ra_mba_hg_nd7">#REF!</definedName>
    <definedName name="ra_mba_mg">#REF!</definedName>
    <definedName name="ra_mba_mg_nd7">#REF!</definedName>
    <definedName name="ra_mbp13_eg">#REF!</definedName>
    <definedName name="ra_mbp13_eg_nd7">#REF!</definedName>
    <definedName name="ra_mbp13_hg">#REF!</definedName>
    <definedName name="ra_mbp13_hg_nd7">#REF!</definedName>
    <definedName name="ra_mbp13tbeg">#REF!</definedName>
    <definedName name="ra_mbp13tbeg_nd7">#REF!</definedName>
    <definedName name="ra_mbp13tbhg">#REF!</definedName>
    <definedName name="ra_mbp13tbhg_nd7">#REF!</definedName>
    <definedName name="ra_mbp15r">#REF!</definedName>
    <definedName name="ra_mbp16t_eg">#REF!</definedName>
    <definedName name="ra_mbp16t_eg_nd7">#REF!</definedName>
    <definedName name="ra_mbp16t_hg">#REF!</definedName>
    <definedName name="ra_mbp16t_hg_nd7">#REF!</definedName>
    <definedName name="ra_mm_eg">#REF!</definedName>
    <definedName name="ra_mm_eg_nd7">#REF!</definedName>
    <definedName name="ra_mm_hg">#REF!</definedName>
    <definedName name="ra_mm_hg_nd7">#REF!</definedName>
    <definedName name="ra_mm_mg">#REF!</definedName>
    <definedName name="ra_moniteur">#REF!</definedName>
    <definedName name="ra_moniteur_nd7">#REF!</definedName>
    <definedName name="ra_mp_eg">#REF!</definedName>
    <definedName name="ra_mp_eg_nd7">#REF!</definedName>
    <definedName name="ra_mp_hg">#REF!</definedName>
    <definedName name="ra_mp_hg_nd7">#REF!</definedName>
    <definedName name="ra_pencil">#REF!</definedName>
    <definedName name="ra_pencil_nd7">#REF!</definedName>
    <definedName name="ref_cat1conf1" localSheetId="0">#REF!</definedName>
    <definedName name="ref_cat1conf2" localSheetId="0">#REF!</definedName>
    <definedName name="ref_cat1conf3" localSheetId="0">#REF!</definedName>
    <definedName name="ref_cat1conf4" localSheetId="0">#REF!</definedName>
    <definedName name="ref_cat2conf1" localSheetId="0">#REF!</definedName>
    <definedName name="ref_cat2conf2" localSheetId="0">#REF!</definedName>
    <definedName name="ref_cat2conf3" localSheetId="0">#REF!</definedName>
    <definedName name="ref_cat2conf4" localSheetId="0">#REF!</definedName>
    <definedName name="ref_cat3conf1" localSheetId="0">#REF!</definedName>
    <definedName name="ref_cat3conf2" localSheetId="0">#REF!</definedName>
    <definedName name="ref_cat4conf1" localSheetId="0">#REF!</definedName>
    <definedName name="ref_cat4conf2" localSheetId="0">#REF!</definedName>
    <definedName name="ref_cat5conf1" localSheetId="0">#REF!</definedName>
    <definedName name="ref_cat5conf2" localSheetId="0">#REF!</definedName>
    <definedName name="ref_cat5conf3" localSheetId="0">#REF!</definedName>
    <definedName name="ref_cat5conf4" localSheetId="0">#REF!</definedName>
    <definedName name="ref_cat7conf1" localSheetId="0">#REF!</definedName>
    <definedName name="ref_cat8conf1b" localSheetId="0">#REF!</definedName>
    <definedName name="ref_cat8conf1n" localSheetId="0">#REF!</definedName>
    <definedName name="ref_cat8conf2b" localSheetId="0">#REF!</definedName>
    <definedName name="ref_cat8conf2n" localSheetId="0">#REF!</definedName>
    <definedName name="ref_cat9conf1b" localSheetId="0">#REF!</definedName>
    <definedName name="ref_cat9conf1n" localSheetId="0">#REF!</definedName>
    <definedName name="ref_cat9conf2b" localSheetId="0">#REF!</definedName>
    <definedName name="ref_cat9conf2n" localSheetId="0">#REF!</definedName>
    <definedName name="Rem_arr_acc" localSheetId="0">#REF!</definedName>
    <definedName name="Rem_arr_acc_ipad" localSheetId="0">#REF!</definedName>
    <definedName name="Rem_arr_acc_ipod" localSheetId="0">#REF!</definedName>
    <definedName name="Rem_arr_app" localSheetId="0">#REF!</definedName>
    <definedName name="Rem_arr_écran" localSheetId="0">#REF!</definedName>
    <definedName name="Rem_arr_imac" localSheetId="0">#REF!</definedName>
    <definedName name="Rem_arr_ipad" localSheetId="0">#REF!</definedName>
    <definedName name="Rem_arr_mba" localSheetId="0">#REF!</definedName>
    <definedName name="Rem_arr_mbp_eg" localSheetId="0">#REF!</definedName>
    <definedName name="Rem_arr_mbp_hg" localSheetId="0">#REF!</definedName>
    <definedName name="Rem_arr_mm" localSheetId="0">#REF!</definedName>
    <definedName name="Rem_arr_mp" localSheetId="0">#REF!</definedName>
    <definedName name="Remise_acc" localSheetId="0">#REF!</definedName>
    <definedName name="Remise_acc">'[1]Récapitulatif remises'!$A$19</definedName>
    <definedName name="Remise_acc_10" localSheetId="0">#REF!</definedName>
    <definedName name="Remise_acc_Apple" localSheetId="0">#REF!</definedName>
    <definedName name="Remise_acc_iPad" localSheetId="0">#REF!</definedName>
    <definedName name="Remise_APP" localSheetId="0">#REF!</definedName>
    <definedName name="Remise_clé_USB" localSheetId="0">#REF!</definedName>
    <definedName name="Remise_écran_Apple" localSheetId="0">#REF!</definedName>
    <definedName name="Remise_Ergotron" localSheetId="0">#REF!</definedName>
    <definedName name="Remise_Iiyama" localSheetId="0">#REF!</definedName>
    <definedName name="Remise_iMac" localSheetId="0">#REF!</definedName>
    <definedName name="Remise_iPad" localSheetId="0">#REF!</definedName>
    <definedName name="Remise_iPad">'[1]Récapitulatif remises'!$A$12</definedName>
    <definedName name="Remise_Kallysta_Apollo" localSheetId="0">#REF!</definedName>
    <definedName name="Remise_Kallysta_Magellan" localSheetId="0">#REF!</definedName>
    <definedName name="Remise_Log_Uni" localSheetId="0">#REF!</definedName>
    <definedName name="Remise_Log_Vol" localSheetId="0">#REF!</definedName>
    <definedName name="Remise_MacBook_Pro_13_____MacBook_Pro_13___Retina" localSheetId="0">#REF!</definedName>
    <definedName name="Remise_MBA" localSheetId="0">#REF!</definedName>
    <definedName name="Remise_MBP_EG" localSheetId="0">#REF!</definedName>
    <definedName name="Remise_MBP_HG" localSheetId="0">#REF!</definedName>
    <definedName name="Remise_MBP15_EG" localSheetId="0">#REF!</definedName>
    <definedName name="Remise_mem_USB" localSheetId="0">#REF!</definedName>
    <definedName name="Remise_MI4">#REF!</definedName>
    <definedName name="Remise_MM" localSheetId="0">#REF!</definedName>
    <definedName name="Remise_MP" localSheetId="0">#REF!</definedName>
    <definedName name="Remise_MP">'[2]Récapitulatif remises'!$C$6</definedName>
    <definedName name="Remise_onduleur" localSheetId="0">#REF!</definedName>
    <definedName name="Remise_RAM" localSheetId="0">#REF!</definedName>
    <definedName name="Remise_stockage" localSheetId="0">#REF!</definedName>
    <definedName name="rf_acc_ipad">#REF!</definedName>
    <definedName name="rf_acc_mac">#REF!</definedName>
    <definedName name="rf_applecare">#REF!</definedName>
    <definedName name="rf_atv">#REF!</definedName>
    <definedName name="rf_ecrans">#REF!</definedName>
    <definedName name="rf_ipad">#REF!</definedName>
    <definedName name="rf_mac">#REF!</definedName>
    <definedName name="rf_pencil_sk">#REF!</definedName>
    <definedName name="rv_10">'Récapitulatif remises'!$B$49</definedName>
    <definedName name="rv_15">'Récapitulatif remises'!$C$52</definedName>
    <definedName name="rv_20">'Récapitulatif remises'!$A$49</definedName>
    <definedName name="rv_3">'Récapitulatif remises'!$A$55</definedName>
    <definedName name="rv_30">'Récapitulatif remises'!$C$49</definedName>
    <definedName name="rv_32">'Récapitulatif remises'!$D$49</definedName>
    <definedName name="rv_7">'Récapitulatif remises'!$B$55</definedName>
    <definedName name="rv_apple_acc_ipad">'Récapitulatif remises'!$B$42</definedName>
    <definedName name="rv_apple_acc_mac">'Récapitulatif remises'!$A$42</definedName>
    <definedName name="rv_apple_acc_nocrt">'Récapitulatif remises'!$C$45</definedName>
    <definedName name="rv_apple_acc_nodac">'Récapitulatif remises'!$C$42</definedName>
    <definedName name="rv_applecare">'Récapitulatif remises'!$A$45</definedName>
    <definedName name="rv_atv">'Récapitulatif remises'!$D$42</definedName>
    <definedName name="rv_cvmp">'Récapitulatif remises'!$D$45</definedName>
    <definedName name="rv_im21_eg">'Récapitulatif remises'!$A$24</definedName>
    <definedName name="rv_im21_eg_cto">'Récapitulatif remises'!$A$27</definedName>
    <definedName name="rv_im21_hg">'Récapitulatif remises'!$B$24</definedName>
    <definedName name="rv_im21_hg_cto">'Récapitulatif remises'!$B$27</definedName>
    <definedName name="rv_im27_eg">'Récapitulatif remises'!$C$24</definedName>
    <definedName name="rv_im27_eg_cto">'Récapitulatif remises'!$C$27</definedName>
    <definedName name="rv_im27_hg">'Récapitulatif remises'!$D$24</definedName>
    <definedName name="rv_im27_hg_cto">'Récapitulatif remises'!$D$27</definedName>
    <definedName name="rv_imp">'Récapitulatif remises'!$A$30</definedName>
    <definedName name="rv_imp_cto">'Récapitulatif remises'!$A$33</definedName>
    <definedName name="rv_ip97_eg">'Récapitulatif remises'!$B$36</definedName>
    <definedName name="rv_ip97_hg">'Récapitulatif remises'!$C$36</definedName>
    <definedName name="rv_ipm">'Récapitulatif remises'!$A$36</definedName>
    <definedName name="rv_ipp105">'Récapitulatif remises'!$A$39</definedName>
    <definedName name="rv_ipp11">'Récapitulatif remises'!$B$39</definedName>
    <definedName name="rv_ipp12">'Récapitulatif remises'!$C$39</definedName>
    <definedName name="rv_jamf">'Récapitulatif remises'!$C$55</definedName>
    <definedName name="rv_log_apple_vol">'Récapitulatif remises'!$B$45</definedName>
    <definedName name="rv_mb_cto">'Récapitulatif remises'!#REF!</definedName>
    <definedName name="rv_mb_eg">'Récapitulatif remises'!#REF!</definedName>
    <definedName name="rv_mb_hg">'Récapitulatif remises'!#REF!</definedName>
    <definedName name="rv_mba_eg">'Récapitulatif remises'!$A$6</definedName>
    <definedName name="rv_mba_eg_cto">'Récapitulatif remises'!$A$9</definedName>
    <definedName name="rv_mba_hg">'Récapitulatif remises'!$C$6</definedName>
    <definedName name="rv_mba_hg_cto">'Récapitulatif remises'!$C$9</definedName>
    <definedName name="rv_mba_mg">'Récapitulatif remises'!$B$6</definedName>
    <definedName name="rv_mba_mg_cto">'Récapitulatif remises'!$B$9</definedName>
    <definedName name="rv_mbp13_eg">'Récapitulatif remises'!$A$12</definedName>
    <definedName name="rv_mbp13_eg_cto">'Récapitulatif remises'!$A$15</definedName>
    <definedName name="rv_mbp13_hg">'Récapitulatif remises'!$B$12</definedName>
    <definedName name="rv_mbp13_hg_cto">'Récapitulatif remises'!$B$15</definedName>
    <definedName name="rv_mbp13t">'Récapitulatif remises'!$C$12</definedName>
    <definedName name="rv_mbp13t_cto">'Récapitulatif remises'!$C$15</definedName>
    <definedName name="rv_mbp16t_eg">'Récapitulatif remises'!$A$18</definedName>
    <definedName name="rv_mbp16t_eg_cto">'Récapitulatif remises'!$A$21</definedName>
    <definedName name="rv_mbp16t_hg">'Récapitulatif remises'!$B$18</definedName>
    <definedName name="rv_mbp16t_hg_cto">'Récapitulatif remises'!$B$21</definedName>
    <definedName name="rv_mm_eg">'Récapitulatif remises'!$C$18</definedName>
    <definedName name="rv_mm_eg_cto">'Récapitulatif remises'!$C$21</definedName>
    <definedName name="rv_mm_hg">'Récapitulatif remises'!$D$18</definedName>
    <definedName name="rv_mm_hg_cto">'Récapitulatif remises'!$D$21</definedName>
    <definedName name="rv_moniteur">'Récapitulatif remises'!$D$39</definedName>
    <definedName name="rv_mp_eg">'Récapitulatif remises'!$B$30</definedName>
    <definedName name="rv_mp_eg_cto">'Récapitulatif remises'!$B$33</definedName>
    <definedName name="rv_mp_hg">'Récapitulatif remises'!$C$30</definedName>
    <definedName name="rv_mp_hg_cto">'Récapitulatif remises'!$C$33</definedName>
    <definedName name="rv_stockage">'Récapitulatif remises'!$A$52</definedName>
    <definedName name="som_cat1_conf1">#REF!</definedName>
    <definedName name="som_cat1_conf2">#REF!</definedName>
    <definedName name="som_cat2_conf1">#REF!</definedName>
    <definedName name="som_cat2_conf1_evo1">#REF!</definedName>
    <definedName name="som_cat2_conf1_evo2">#REF!</definedName>
    <definedName name="som_cat2_conf2">#REF!</definedName>
    <definedName name="som_cat2_conf2_evo1">#REF!</definedName>
    <definedName name="som_cat3_conf1">#REF!</definedName>
    <definedName name="som_cat4_conf1">#REF!</definedName>
    <definedName name="som_cat4_conf1_evo1">#REF!</definedName>
    <definedName name="som_cat4_conf1_evo2">#REF!</definedName>
    <definedName name="som_cat4_conf1_evo3">#REF!</definedName>
    <definedName name="som_cat4_conf1_evo4">#REF!</definedName>
    <definedName name="som_cat5_conf1">#REF!</definedName>
    <definedName name="som_cat5_conf2">#REF!</definedName>
    <definedName name="som_cat6_conf1">#REF!</definedName>
    <definedName name="som_cat6_conf1_evo1">#REF!</definedName>
    <definedName name="som_cat6_conf2">#REF!</definedName>
    <definedName name="som_cat6_conf2_evo1">#REF!</definedName>
    <definedName name="som_cat6_conf2_evo2">#REF!</definedName>
    <definedName name="som_exco">#REF!</definedName>
  </definedNames>
  <calcPr calcId="191028"/>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W7" i="4" l="1"/>
  <c r="X7" i="4"/>
  <c r="W8" i="4"/>
  <c r="X8" i="4"/>
  <c r="G1187" i="4" l="1"/>
  <c r="H1187" i="4" s="1"/>
  <c r="G323" i="4" l="1"/>
  <c r="H323" i="4" s="1"/>
  <c r="G322" i="4"/>
  <c r="H322" i="4" s="1"/>
  <c r="G321" i="4"/>
  <c r="H321" i="4" s="1"/>
  <c r="G320" i="4"/>
  <c r="H320" i="4" s="1"/>
  <c r="K320" i="4" s="1"/>
  <c r="J320" i="4"/>
  <c r="G1186" i="4"/>
  <c r="H1186" i="4" s="1"/>
  <c r="G1106" i="4" l="1"/>
  <c r="H1106" i="4" s="1"/>
  <c r="G1185" i="4"/>
  <c r="H1185" i="4" s="1"/>
  <c r="G1184" i="4"/>
  <c r="H1184" i="4" s="1"/>
  <c r="G1183" i="4"/>
  <c r="H1183" i="4" s="1"/>
  <c r="G1182" i="4"/>
  <c r="H1182" i="4" s="1"/>
  <c r="G1181" i="4"/>
  <c r="H1181" i="4" s="1"/>
  <c r="G596" i="4"/>
  <c r="H596" i="4" s="1"/>
  <c r="G35" i="4" l="1"/>
  <c r="H35" i="4" s="1"/>
  <c r="G1173" i="4" l="1"/>
  <c r="H1173" i="4" s="1"/>
  <c r="G1153" i="4" l="1"/>
  <c r="H1153" i="4" s="1"/>
  <c r="W1180" i="4"/>
  <c r="X1180" i="4" s="1"/>
  <c r="W1179" i="4"/>
  <c r="X1179" i="4" s="1"/>
  <c r="W1178" i="4"/>
  <c r="X1178" i="4" s="1"/>
  <c r="W1177" i="4"/>
  <c r="X1177" i="4" s="1"/>
  <c r="W1176" i="4"/>
  <c r="X1176" i="4" s="1"/>
  <c r="W1175" i="4"/>
  <c r="X1175" i="4" s="1"/>
  <c r="W1174" i="4"/>
  <c r="X1174" i="4" s="1"/>
  <c r="W1172" i="4"/>
  <c r="X1172" i="4" s="1"/>
  <c r="W1171" i="4"/>
  <c r="X1171" i="4" s="1"/>
  <c r="W1170" i="4"/>
  <c r="X1170" i="4" s="1"/>
  <c r="W1169" i="4"/>
  <c r="X1169" i="4" s="1"/>
  <c r="W1168" i="4"/>
  <c r="X1168" i="4" s="1"/>
  <c r="W1167" i="4"/>
  <c r="X1167" i="4" s="1"/>
  <c r="W1166" i="4"/>
  <c r="X1166" i="4" s="1"/>
  <c r="W1165" i="4"/>
  <c r="X1165" i="4" s="1"/>
  <c r="W1164" i="4"/>
  <c r="X1164" i="4" s="1"/>
  <c r="W1163" i="4"/>
  <c r="X1163" i="4" s="1"/>
  <c r="W1162" i="4"/>
  <c r="X1162" i="4" s="1"/>
  <c r="W1161" i="4"/>
  <c r="X1161" i="4" s="1"/>
  <c r="W1160" i="4"/>
  <c r="X1160" i="4" s="1"/>
  <c r="W1159" i="4"/>
  <c r="X1159" i="4" s="1"/>
  <c r="W1158" i="4"/>
  <c r="X1158" i="4" s="1"/>
  <c r="W1157" i="4"/>
  <c r="X1157" i="4" s="1"/>
  <c r="W1156" i="4"/>
  <c r="X1156" i="4" s="1"/>
  <c r="W1155" i="4"/>
  <c r="X1155" i="4" s="1"/>
  <c r="W1154" i="4"/>
  <c r="X1154" i="4" s="1"/>
  <c r="W1152" i="4"/>
  <c r="X1152" i="4" s="1"/>
  <c r="W1151" i="4"/>
  <c r="X1151" i="4" s="1"/>
  <c r="W1150" i="4"/>
  <c r="X1150" i="4" s="1"/>
  <c r="W1149" i="4"/>
  <c r="X1149" i="4" s="1"/>
  <c r="W1148" i="4"/>
  <c r="X1148" i="4" s="1"/>
  <c r="W1147" i="4"/>
  <c r="X1147" i="4" s="1"/>
  <c r="W1146" i="4"/>
  <c r="X1146" i="4" s="1"/>
  <c r="W1145" i="4"/>
  <c r="X1145" i="4" s="1"/>
  <c r="W1144" i="4"/>
  <c r="X1144" i="4" s="1"/>
  <c r="W1143" i="4"/>
  <c r="X1143" i="4" s="1"/>
  <c r="W1142" i="4"/>
  <c r="X1142" i="4" s="1"/>
  <c r="W1141" i="4"/>
  <c r="X1141" i="4" s="1"/>
  <c r="W1140" i="4"/>
  <c r="X1140" i="4" s="1"/>
  <c r="W1139" i="4"/>
  <c r="X1139" i="4" s="1"/>
  <c r="W1138" i="4"/>
  <c r="X1138" i="4" s="1"/>
  <c r="W1137" i="4"/>
  <c r="X1137" i="4" s="1"/>
  <c r="W1136" i="4"/>
  <c r="X1136" i="4" s="1"/>
  <c r="W1135" i="4"/>
  <c r="X1135" i="4" s="1"/>
  <c r="W1134" i="4"/>
  <c r="X1134" i="4" s="1"/>
  <c r="W1133" i="4"/>
  <c r="X1133" i="4" s="1"/>
  <c r="W1132" i="4"/>
  <c r="X1132" i="4" s="1"/>
  <c r="W1131" i="4"/>
  <c r="X1131" i="4" s="1"/>
  <c r="W1130" i="4"/>
  <c r="X1130" i="4" s="1"/>
  <c r="W1129" i="4"/>
  <c r="X1129" i="4" s="1"/>
  <c r="W1128" i="4"/>
  <c r="X1128" i="4" s="1"/>
  <c r="W1127" i="4"/>
  <c r="X1127" i="4" s="1"/>
  <c r="W1126" i="4"/>
  <c r="X1126" i="4" s="1"/>
  <c r="W1125" i="4"/>
  <c r="X1125" i="4" s="1"/>
  <c r="W1124" i="4"/>
  <c r="X1124" i="4" s="1"/>
  <c r="W1123" i="4"/>
  <c r="X1123" i="4" s="1"/>
  <c r="W1122" i="4"/>
  <c r="X1122" i="4" s="1"/>
  <c r="W1121" i="4"/>
  <c r="X1121" i="4" s="1"/>
  <c r="W1120" i="4"/>
  <c r="X1120" i="4" s="1"/>
  <c r="W1119" i="4"/>
  <c r="X1119" i="4" s="1"/>
  <c r="W1118" i="4"/>
  <c r="X1118" i="4" s="1"/>
  <c r="W1117" i="4"/>
  <c r="X1117" i="4" s="1"/>
  <c r="W1116" i="4"/>
  <c r="X1116" i="4" s="1"/>
  <c r="W1115" i="4"/>
  <c r="X1115" i="4" s="1"/>
  <c r="W1114" i="4"/>
  <c r="X1114" i="4" s="1"/>
  <c r="W1113" i="4"/>
  <c r="X1113" i="4" s="1"/>
  <c r="W1112" i="4"/>
  <c r="X1112" i="4" s="1"/>
  <c r="W1111" i="4"/>
  <c r="X1111" i="4" s="1"/>
  <c r="W1110" i="4"/>
  <c r="X1110" i="4" s="1"/>
  <c r="W1109" i="4"/>
  <c r="X1109" i="4" s="1"/>
  <c r="W1108" i="4"/>
  <c r="X1108" i="4" s="1"/>
  <c r="W1107" i="4"/>
  <c r="X1107" i="4" s="1"/>
  <c r="W1105" i="4"/>
  <c r="X1105" i="4" s="1"/>
  <c r="W1104" i="4"/>
  <c r="X1104" i="4" s="1"/>
  <c r="W1103" i="4"/>
  <c r="X1103" i="4" s="1"/>
  <c r="W1102" i="4"/>
  <c r="X1102" i="4" s="1"/>
  <c r="W1101" i="4"/>
  <c r="X1101" i="4" s="1"/>
  <c r="W1100" i="4"/>
  <c r="X1100" i="4" s="1"/>
  <c r="W1099" i="4"/>
  <c r="X1099" i="4" s="1"/>
  <c r="W1098" i="4"/>
  <c r="X1098" i="4" s="1"/>
  <c r="W1097" i="4"/>
  <c r="X1097" i="4" s="1"/>
  <c r="W1096" i="4"/>
  <c r="X1096" i="4" s="1"/>
  <c r="W1095" i="4"/>
  <c r="X1095" i="4" s="1"/>
  <c r="W1094" i="4"/>
  <c r="X1094" i="4" s="1"/>
  <c r="W1093" i="4"/>
  <c r="X1093" i="4" s="1"/>
  <c r="W1092" i="4"/>
  <c r="X1092" i="4" s="1"/>
  <c r="W1091" i="4"/>
  <c r="X1091" i="4" s="1"/>
  <c r="W1090" i="4"/>
  <c r="X1090" i="4" s="1"/>
  <c r="W1089" i="4"/>
  <c r="X1089" i="4" s="1"/>
  <c r="W1088" i="4"/>
  <c r="X1088" i="4" s="1"/>
  <c r="W1087" i="4"/>
  <c r="X1087" i="4" s="1"/>
  <c r="W1086" i="4"/>
  <c r="X1086" i="4" s="1"/>
  <c r="W1085" i="4"/>
  <c r="X1085" i="4" s="1"/>
  <c r="W1084" i="4"/>
  <c r="X1084" i="4" s="1"/>
  <c r="W1083" i="4"/>
  <c r="X1083" i="4" s="1"/>
  <c r="W1082" i="4"/>
  <c r="X1082" i="4" s="1"/>
  <c r="W1081" i="4"/>
  <c r="X1081" i="4" s="1"/>
  <c r="W1080" i="4"/>
  <c r="X1080" i="4" s="1"/>
  <c r="W1079" i="4"/>
  <c r="X1079" i="4" s="1"/>
  <c r="W1078" i="4"/>
  <c r="X1078" i="4" s="1"/>
  <c r="W1077" i="4"/>
  <c r="X1077" i="4" s="1"/>
  <c r="W1076" i="4"/>
  <c r="X1076" i="4" s="1"/>
  <c r="W1075" i="4"/>
  <c r="X1075" i="4" s="1"/>
  <c r="W1074" i="4"/>
  <c r="X1074" i="4" s="1"/>
  <c r="W1073" i="4"/>
  <c r="X1073" i="4" s="1"/>
  <c r="W1072" i="4"/>
  <c r="X1072" i="4" s="1"/>
  <c r="W1071" i="4"/>
  <c r="X1071" i="4" s="1"/>
  <c r="W1070" i="4"/>
  <c r="X1070" i="4" s="1"/>
  <c r="W1068" i="4"/>
  <c r="X1068" i="4" s="1"/>
  <c r="W1067" i="4"/>
  <c r="X1067" i="4" s="1"/>
  <c r="W1066" i="4"/>
  <c r="X1066" i="4" s="1"/>
  <c r="W1065" i="4"/>
  <c r="X1065" i="4" s="1"/>
  <c r="W1064" i="4"/>
  <c r="X1064" i="4" s="1"/>
  <c r="W1063" i="4"/>
  <c r="X1063" i="4" s="1"/>
  <c r="W1062" i="4"/>
  <c r="X1062" i="4" s="1"/>
  <c r="W1061" i="4"/>
  <c r="X1061" i="4" s="1"/>
  <c r="W1060" i="4"/>
  <c r="X1060" i="4" s="1"/>
  <c r="W1059" i="4"/>
  <c r="X1059" i="4" s="1"/>
  <c r="W1058" i="4"/>
  <c r="X1058" i="4" s="1"/>
  <c r="W1057" i="4"/>
  <c r="X1057" i="4" s="1"/>
  <c r="W1056" i="4"/>
  <c r="X1056" i="4" s="1"/>
  <c r="W1055" i="4"/>
  <c r="X1055" i="4" s="1"/>
  <c r="W1054" i="4"/>
  <c r="X1054" i="4" s="1"/>
  <c r="W1053" i="4"/>
  <c r="X1053" i="4" s="1"/>
  <c r="W1052" i="4"/>
  <c r="X1052" i="4" s="1"/>
  <c r="W1051" i="4"/>
  <c r="X1051" i="4" s="1"/>
  <c r="W1050" i="4"/>
  <c r="X1050" i="4" s="1"/>
  <c r="W1049" i="4"/>
  <c r="X1049" i="4" s="1"/>
  <c r="W1048" i="4"/>
  <c r="X1048" i="4" s="1"/>
  <c r="W1047" i="4"/>
  <c r="X1047" i="4" s="1"/>
  <c r="W1046" i="4"/>
  <c r="X1046" i="4" s="1"/>
  <c r="W1045" i="4"/>
  <c r="X1045" i="4" s="1"/>
  <c r="W1044" i="4"/>
  <c r="X1044" i="4" s="1"/>
  <c r="W1043" i="4"/>
  <c r="X1043" i="4" s="1"/>
  <c r="W1042" i="4"/>
  <c r="X1042" i="4" s="1"/>
  <c r="W1041" i="4"/>
  <c r="X1041" i="4" s="1"/>
  <c r="W1040" i="4"/>
  <c r="X1040" i="4" s="1"/>
  <c r="W1039" i="4"/>
  <c r="X1039" i="4" s="1"/>
  <c r="W1038" i="4"/>
  <c r="X1038" i="4" s="1"/>
  <c r="W1037" i="4"/>
  <c r="X1037" i="4" s="1"/>
  <c r="W1036" i="4"/>
  <c r="X1036" i="4" s="1"/>
  <c r="W1035" i="4"/>
  <c r="X1035" i="4" s="1"/>
  <c r="W1034" i="4"/>
  <c r="X1034" i="4" s="1"/>
  <c r="W1033" i="4"/>
  <c r="X1033" i="4" s="1"/>
  <c r="W1032" i="4"/>
  <c r="X1032" i="4" s="1"/>
  <c r="W1031" i="4"/>
  <c r="X1031" i="4" s="1"/>
  <c r="W1030" i="4"/>
  <c r="X1030" i="4" s="1"/>
  <c r="W1029" i="4"/>
  <c r="X1029" i="4" s="1"/>
  <c r="W1028" i="4"/>
  <c r="X1028" i="4" s="1"/>
  <c r="W1027" i="4"/>
  <c r="X1027" i="4" s="1"/>
  <c r="W1026" i="4"/>
  <c r="X1026" i="4" s="1"/>
  <c r="W1025" i="4"/>
  <c r="X1025" i="4" s="1"/>
  <c r="W1024" i="4"/>
  <c r="X1024" i="4" s="1"/>
  <c r="W1023" i="4"/>
  <c r="X1023" i="4" s="1"/>
  <c r="W1022" i="4"/>
  <c r="X1022" i="4" s="1"/>
  <c r="W1021" i="4"/>
  <c r="X1021" i="4" s="1"/>
  <c r="W1020" i="4"/>
  <c r="X1020" i="4" s="1"/>
  <c r="W1019" i="4"/>
  <c r="X1019" i="4" s="1"/>
  <c r="W1018" i="4"/>
  <c r="X1018" i="4" s="1"/>
  <c r="W1017" i="4"/>
  <c r="X1017" i="4" s="1"/>
  <c r="W1016" i="4"/>
  <c r="X1016" i="4" s="1"/>
  <c r="W1015" i="4"/>
  <c r="X1015" i="4" s="1"/>
  <c r="W1014" i="4"/>
  <c r="X1014" i="4" s="1"/>
  <c r="W1013" i="4"/>
  <c r="X1013" i="4" s="1"/>
  <c r="W1012" i="4"/>
  <c r="X1012" i="4" s="1"/>
  <c r="W1011" i="4"/>
  <c r="X1011" i="4" s="1"/>
  <c r="W1010" i="4"/>
  <c r="X1010" i="4" s="1"/>
  <c r="W1009" i="4"/>
  <c r="X1009" i="4" s="1"/>
  <c r="W1008" i="4"/>
  <c r="X1008" i="4" s="1"/>
  <c r="W1007" i="4"/>
  <c r="X1007" i="4" s="1"/>
  <c r="W1006" i="4"/>
  <c r="X1006" i="4" s="1"/>
  <c r="W1005" i="4"/>
  <c r="X1005" i="4" s="1"/>
  <c r="W1004" i="4"/>
  <c r="X1004" i="4" s="1"/>
  <c r="W1000" i="4"/>
  <c r="X1000" i="4" s="1"/>
  <c r="W999" i="4"/>
  <c r="X999" i="4" s="1"/>
  <c r="W998" i="4"/>
  <c r="X998" i="4" s="1"/>
  <c r="W997" i="4"/>
  <c r="X997" i="4" s="1"/>
  <c r="W996" i="4"/>
  <c r="X996" i="4" s="1"/>
  <c r="W995" i="4"/>
  <c r="X995" i="4" s="1"/>
  <c r="W994" i="4"/>
  <c r="X994" i="4" s="1"/>
  <c r="W993" i="4"/>
  <c r="X993" i="4" s="1"/>
  <c r="W992" i="4"/>
  <c r="X992" i="4" s="1"/>
  <c r="W991" i="4"/>
  <c r="X991" i="4" s="1"/>
  <c r="W990" i="4"/>
  <c r="X990" i="4" s="1"/>
  <c r="W989" i="4"/>
  <c r="X989" i="4" s="1"/>
  <c r="W988" i="4"/>
  <c r="X988" i="4" s="1"/>
  <c r="W987" i="4"/>
  <c r="X987" i="4" s="1"/>
  <c r="W986" i="4"/>
  <c r="X986" i="4" s="1"/>
  <c r="W985" i="4"/>
  <c r="X985" i="4" s="1"/>
  <c r="W984" i="4"/>
  <c r="X984" i="4" s="1"/>
  <c r="W983" i="4"/>
  <c r="X983" i="4" s="1"/>
  <c r="W982" i="4"/>
  <c r="X982" i="4" s="1"/>
  <c r="W981" i="4"/>
  <c r="X981" i="4" s="1"/>
  <c r="W980" i="4"/>
  <c r="X980" i="4" s="1"/>
  <c r="W979" i="4"/>
  <c r="X979" i="4" s="1"/>
  <c r="W978" i="4"/>
  <c r="X978" i="4" s="1"/>
  <c r="W977" i="4"/>
  <c r="X977" i="4" s="1"/>
  <c r="W976" i="4"/>
  <c r="X976" i="4" s="1"/>
  <c r="W975" i="4"/>
  <c r="X975" i="4" s="1"/>
  <c r="W974" i="4"/>
  <c r="X974" i="4" s="1"/>
  <c r="W973" i="4"/>
  <c r="X973" i="4" s="1"/>
  <c r="W972" i="4"/>
  <c r="X972" i="4" s="1"/>
  <c r="W971" i="4"/>
  <c r="X971" i="4" s="1"/>
  <c r="W970" i="4"/>
  <c r="X970" i="4" s="1"/>
  <c r="W969" i="4"/>
  <c r="X969" i="4" s="1"/>
  <c r="W968" i="4"/>
  <c r="X968" i="4" s="1"/>
  <c r="W967" i="4"/>
  <c r="X967" i="4" s="1"/>
  <c r="W966" i="4"/>
  <c r="X966" i="4" s="1"/>
  <c r="W965" i="4"/>
  <c r="X965" i="4" s="1"/>
  <c r="W964" i="4"/>
  <c r="X964" i="4" s="1"/>
  <c r="W963" i="4"/>
  <c r="X963" i="4" s="1"/>
  <c r="W962" i="4"/>
  <c r="X962" i="4" s="1"/>
  <c r="W961" i="4"/>
  <c r="X961" i="4" s="1"/>
  <c r="W960" i="4"/>
  <c r="X960" i="4" s="1"/>
  <c r="W959" i="4"/>
  <c r="X959" i="4" s="1"/>
  <c r="W958" i="4"/>
  <c r="V958" i="4"/>
  <c r="W957" i="4"/>
  <c r="V957" i="4"/>
  <c r="W956" i="4"/>
  <c r="V956" i="4"/>
  <c r="W955" i="4"/>
  <c r="X955" i="4" s="1"/>
  <c r="W954" i="4"/>
  <c r="X954" i="4" s="1"/>
  <c r="W953" i="4"/>
  <c r="X953" i="4" s="1"/>
  <c r="W952" i="4"/>
  <c r="X952" i="4" s="1"/>
  <c r="W951" i="4"/>
  <c r="X951" i="4" s="1"/>
  <c r="W950" i="4"/>
  <c r="X950" i="4" s="1"/>
  <c r="W949" i="4"/>
  <c r="V949" i="4"/>
  <c r="W948" i="4"/>
  <c r="V948" i="4"/>
  <c r="W947" i="4"/>
  <c r="X947" i="4" s="1"/>
  <c r="W946" i="4"/>
  <c r="X946" i="4" s="1"/>
  <c r="W945" i="4"/>
  <c r="X945" i="4" s="1"/>
  <c r="W944" i="4"/>
  <c r="X944" i="4" s="1"/>
  <c r="W943" i="4"/>
  <c r="X943" i="4" s="1"/>
  <c r="W942" i="4"/>
  <c r="X942" i="4" s="1"/>
  <c r="W941" i="4"/>
  <c r="X941" i="4" s="1"/>
  <c r="W940" i="4"/>
  <c r="X940" i="4" s="1"/>
  <c r="W939" i="4"/>
  <c r="X939" i="4" s="1"/>
  <c r="W938" i="4"/>
  <c r="X938" i="4" s="1"/>
  <c r="W937" i="4"/>
  <c r="X937" i="4" s="1"/>
  <c r="W936" i="4"/>
  <c r="X936" i="4" s="1"/>
  <c r="W935" i="4"/>
  <c r="X935" i="4" s="1"/>
  <c r="W934" i="4"/>
  <c r="X934" i="4" s="1"/>
  <c r="W933" i="4"/>
  <c r="X933" i="4" s="1"/>
  <c r="W932" i="4"/>
  <c r="X932" i="4" s="1"/>
  <c r="W931" i="4"/>
  <c r="X931" i="4" s="1"/>
  <c r="W930" i="4"/>
  <c r="X930" i="4" s="1"/>
  <c r="W929" i="4"/>
  <c r="X929" i="4" s="1"/>
  <c r="W928" i="4"/>
  <c r="X928" i="4" s="1"/>
  <c r="W927" i="4"/>
  <c r="X927" i="4" s="1"/>
  <c r="W926" i="4"/>
  <c r="X926" i="4" s="1"/>
  <c r="W925" i="4"/>
  <c r="X925" i="4" s="1"/>
  <c r="W924" i="4"/>
  <c r="X924" i="4" s="1"/>
  <c r="W923" i="4"/>
  <c r="X923" i="4" s="1"/>
  <c r="W922" i="4"/>
  <c r="X922" i="4" s="1"/>
  <c r="W921" i="4"/>
  <c r="X921" i="4" s="1"/>
  <c r="W920" i="4"/>
  <c r="X920" i="4" s="1"/>
  <c r="W919" i="4"/>
  <c r="X919" i="4" s="1"/>
  <c r="W918" i="4"/>
  <c r="X918" i="4" s="1"/>
  <c r="W917" i="4"/>
  <c r="X917" i="4" s="1"/>
  <c r="W916" i="4"/>
  <c r="X916" i="4" s="1"/>
  <c r="W915" i="4"/>
  <c r="X915" i="4" s="1"/>
  <c r="W914" i="4"/>
  <c r="X914" i="4" s="1"/>
  <c r="W913" i="4"/>
  <c r="X913" i="4" s="1"/>
  <c r="W912" i="4"/>
  <c r="X912" i="4" s="1"/>
  <c r="W911" i="4"/>
  <c r="X911" i="4" s="1"/>
  <c r="W910" i="4"/>
  <c r="X910" i="4" s="1"/>
  <c r="W909" i="4"/>
  <c r="X909" i="4" s="1"/>
  <c r="W908" i="4"/>
  <c r="X908" i="4" s="1"/>
  <c r="W907" i="4"/>
  <c r="X907" i="4" s="1"/>
  <c r="W906" i="4"/>
  <c r="X906" i="4" s="1"/>
  <c r="W905" i="4"/>
  <c r="X905" i="4" s="1"/>
  <c r="W904" i="4"/>
  <c r="X904" i="4" s="1"/>
  <c r="W903" i="4"/>
  <c r="X903" i="4" s="1"/>
  <c r="W902" i="4"/>
  <c r="X902" i="4" s="1"/>
  <c r="W901" i="4"/>
  <c r="X901" i="4" s="1"/>
  <c r="W900" i="4"/>
  <c r="X900" i="4" s="1"/>
  <c r="W899" i="4"/>
  <c r="X899" i="4" s="1"/>
  <c r="W898" i="4"/>
  <c r="X898" i="4" s="1"/>
  <c r="W863" i="4"/>
  <c r="X863" i="4" s="1"/>
  <c r="W861" i="4"/>
  <c r="X861" i="4" s="1"/>
  <c r="W859" i="4"/>
  <c r="X859" i="4" s="1"/>
  <c r="W857" i="4"/>
  <c r="X857" i="4" s="1"/>
  <c r="W855" i="4"/>
  <c r="X855" i="4" s="1"/>
  <c r="W853" i="4"/>
  <c r="X853" i="4" s="1"/>
  <c r="W851" i="4"/>
  <c r="X851" i="4" s="1"/>
  <c r="W850" i="4"/>
  <c r="X850" i="4" s="1"/>
  <c r="W849" i="4"/>
  <c r="X849" i="4" s="1"/>
  <c r="W848" i="4"/>
  <c r="X848" i="4" s="1"/>
  <c r="W847" i="4"/>
  <c r="X847" i="4" s="1"/>
  <c r="W846" i="4"/>
  <c r="X846" i="4" s="1"/>
  <c r="W845" i="4"/>
  <c r="X845" i="4" s="1"/>
  <c r="W844" i="4"/>
  <c r="X844" i="4" s="1"/>
  <c r="W843" i="4"/>
  <c r="X843" i="4" s="1"/>
  <c r="W842" i="4"/>
  <c r="X842" i="4" s="1"/>
  <c r="W841" i="4"/>
  <c r="X841" i="4" s="1"/>
  <c r="W840" i="4"/>
  <c r="X840" i="4" s="1"/>
  <c r="W839" i="4"/>
  <c r="X839" i="4" s="1"/>
  <c r="W838" i="4"/>
  <c r="X838" i="4" s="1"/>
  <c r="W837" i="4"/>
  <c r="X837" i="4" s="1"/>
  <c r="W836" i="4"/>
  <c r="X836" i="4" s="1"/>
  <c r="W835" i="4"/>
  <c r="X835" i="4" s="1"/>
  <c r="W834" i="4"/>
  <c r="X834" i="4" s="1"/>
  <c r="W833" i="4"/>
  <c r="X833" i="4" s="1"/>
  <c r="W832" i="4"/>
  <c r="X832" i="4" s="1"/>
  <c r="W831" i="4"/>
  <c r="X831" i="4" s="1"/>
  <c r="W830" i="4"/>
  <c r="X830" i="4" s="1"/>
  <c r="W829" i="4"/>
  <c r="X829" i="4" s="1"/>
  <c r="W828" i="4"/>
  <c r="X828" i="4" s="1"/>
  <c r="W827" i="4"/>
  <c r="X827" i="4" s="1"/>
  <c r="W826" i="4"/>
  <c r="X826" i="4" s="1"/>
  <c r="W825" i="4"/>
  <c r="X825" i="4" s="1"/>
  <c r="W824" i="4"/>
  <c r="X824" i="4" s="1"/>
  <c r="X823" i="4"/>
  <c r="X822" i="4"/>
  <c r="X821" i="4"/>
  <c r="W820" i="4"/>
  <c r="X820" i="4" s="1"/>
  <c r="W819" i="4"/>
  <c r="X819" i="4" s="1"/>
  <c r="W818" i="4"/>
  <c r="X818" i="4" s="1"/>
  <c r="W817" i="4"/>
  <c r="X817" i="4" s="1"/>
  <c r="W816" i="4"/>
  <c r="X816" i="4" s="1"/>
  <c r="W815" i="4"/>
  <c r="X815" i="4" s="1"/>
  <c r="W814" i="4"/>
  <c r="X814" i="4" s="1"/>
  <c r="W813" i="4"/>
  <c r="X813" i="4" s="1"/>
  <c r="W812" i="4"/>
  <c r="X812" i="4" s="1"/>
  <c r="W811" i="4"/>
  <c r="X811" i="4" s="1"/>
  <c r="W810" i="4"/>
  <c r="X810" i="4" s="1"/>
  <c r="W809" i="4"/>
  <c r="X809" i="4" s="1"/>
  <c r="W808" i="4"/>
  <c r="X808" i="4" s="1"/>
  <c r="W807" i="4"/>
  <c r="X807" i="4" s="1"/>
  <c r="W806" i="4"/>
  <c r="X806" i="4" s="1"/>
  <c r="W805" i="4"/>
  <c r="X805" i="4" s="1"/>
  <c r="W804" i="4"/>
  <c r="X804" i="4" s="1"/>
  <c r="W803" i="4"/>
  <c r="X803" i="4" s="1"/>
  <c r="W802" i="4"/>
  <c r="X802" i="4" s="1"/>
  <c r="W801" i="4"/>
  <c r="X801" i="4" s="1"/>
  <c r="W800" i="4"/>
  <c r="X800" i="4" s="1"/>
  <c r="W799" i="4"/>
  <c r="X799" i="4" s="1"/>
  <c r="W798" i="4"/>
  <c r="X798" i="4" s="1"/>
  <c r="W797" i="4"/>
  <c r="X797" i="4" s="1"/>
  <c r="W796" i="4"/>
  <c r="X796" i="4" s="1"/>
  <c r="W795" i="4"/>
  <c r="X795" i="4" s="1"/>
  <c r="W794" i="4"/>
  <c r="X794" i="4" s="1"/>
  <c r="W793" i="4"/>
  <c r="X793" i="4" s="1"/>
  <c r="W792" i="4"/>
  <c r="X792" i="4" s="1"/>
  <c r="W791" i="4"/>
  <c r="X791" i="4" s="1"/>
  <c r="W790" i="4"/>
  <c r="X790" i="4" s="1"/>
  <c r="W789" i="4"/>
  <c r="X789" i="4" s="1"/>
  <c r="W788" i="4"/>
  <c r="X788" i="4" s="1"/>
  <c r="W787" i="4"/>
  <c r="X787" i="4" s="1"/>
  <c r="W786" i="4"/>
  <c r="X786" i="4" s="1"/>
  <c r="W785" i="4"/>
  <c r="X785" i="4" s="1"/>
  <c r="W784" i="4"/>
  <c r="X784" i="4" s="1"/>
  <c r="W783" i="4"/>
  <c r="X783" i="4" s="1"/>
  <c r="W782" i="4"/>
  <c r="X782" i="4" s="1"/>
  <c r="W781" i="4"/>
  <c r="X781" i="4" s="1"/>
  <c r="W780" i="4"/>
  <c r="X780" i="4" s="1"/>
  <c r="W779" i="4"/>
  <c r="X779" i="4" s="1"/>
  <c r="W778" i="4"/>
  <c r="X778" i="4" s="1"/>
  <c r="W777" i="4"/>
  <c r="X777" i="4" s="1"/>
  <c r="W776" i="4"/>
  <c r="X776" i="4" s="1"/>
  <c r="W775" i="4"/>
  <c r="X775" i="4" s="1"/>
  <c r="W774" i="4"/>
  <c r="X774" i="4" s="1"/>
  <c r="W773" i="4"/>
  <c r="X773" i="4" s="1"/>
  <c r="W772" i="4"/>
  <c r="X772" i="4" s="1"/>
  <c r="W771" i="4"/>
  <c r="X771" i="4" s="1"/>
  <c r="W770" i="4"/>
  <c r="X770" i="4" s="1"/>
  <c r="W769" i="4"/>
  <c r="X769" i="4" s="1"/>
  <c r="W768" i="4"/>
  <c r="X768" i="4" s="1"/>
  <c r="W767" i="4"/>
  <c r="X767" i="4" s="1"/>
  <c r="W766" i="4"/>
  <c r="X766" i="4" s="1"/>
  <c r="W765" i="4"/>
  <c r="X765" i="4" s="1"/>
  <c r="W764" i="4"/>
  <c r="X764" i="4" s="1"/>
  <c r="W763" i="4"/>
  <c r="X763" i="4" s="1"/>
  <c r="W762" i="4"/>
  <c r="X762" i="4" s="1"/>
  <c r="W761" i="4"/>
  <c r="X761" i="4" s="1"/>
  <c r="W760" i="4"/>
  <c r="X760" i="4" s="1"/>
  <c r="W759" i="4"/>
  <c r="X759" i="4" s="1"/>
  <c r="W758" i="4"/>
  <c r="X758" i="4" s="1"/>
  <c r="W757" i="4"/>
  <c r="X757" i="4" s="1"/>
  <c r="W756" i="4"/>
  <c r="X756" i="4" s="1"/>
  <c r="W755" i="4"/>
  <c r="X755" i="4" s="1"/>
  <c r="W754" i="4"/>
  <c r="X754" i="4" s="1"/>
  <c r="W753" i="4"/>
  <c r="X753" i="4" s="1"/>
  <c r="W752" i="4"/>
  <c r="X752" i="4" s="1"/>
  <c r="W751" i="4"/>
  <c r="X751" i="4" s="1"/>
  <c r="W750" i="4"/>
  <c r="X750" i="4" s="1"/>
  <c r="W749" i="4"/>
  <c r="X749" i="4" s="1"/>
  <c r="W748" i="4"/>
  <c r="X748" i="4" s="1"/>
  <c r="W747" i="4"/>
  <c r="X747" i="4" s="1"/>
  <c r="W746" i="4"/>
  <c r="X746" i="4" s="1"/>
  <c r="W745" i="4"/>
  <c r="X745" i="4" s="1"/>
  <c r="W744" i="4"/>
  <c r="X744" i="4" s="1"/>
  <c r="W743" i="4"/>
  <c r="X743" i="4" s="1"/>
  <c r="W742" i="4"/>
  <c r="X742" i="4" s="1"/>
  <c r="W741" i="4"/>
  <c r="X741" i="4" s="1"/>
  <c r="W740" i="4"/>
  <c r="X740" i="4" s="1"/>
  <c r="W739" i="4"/>
  <c r="X739" i="4" s="1"/>
  <c r="W738" i="4"/>
  <c r="X738" i="4" s="1"/>
  <c r="W734" i="4"/>
  <c r="X734" i="4" s="1"/>
  <c r="W733" i="4"/>
  <c r="X733" i="4" s="1"/>
  <c r="W732" i="4"/>
  <c r="X732" i="4" s="1"/>
  <c r="W731" i="4"/>
  <c r="X731" i="4" s="1"/>
  <c r="W730" i="4"/>
  <c r="X730" i="4" s="1"/>
  <c r="W729" i="4"/>
  <c r="X729" i="4" s="1"/>
  <c r="W728" i="4"/>
  <c r="X728" i="4" s="1"/>
  <c r="W727" i="4"/>
  <c r="X727" i="4" s="1"/>
  <c r="W726" i="4"/>
  <c r="X726" i="4" s="1"/>
  <c r="W725" i="4"/>
  <c r="X725" i="4" s="1"/>
  <c r="W724" i="4"/>
  <c r="X724" i="4" s="1"/>
  <c r="W723" i="4"/>
  <c r="X723" i="4" s="1"/>
  <c r="W722" i="4"/>
  <c r="X722" i="4" s="1"/>
  <c r="W721" i="4"/>
  <c r="X721" i="4" s="1"/>
  <c r="W720" i="4"/>
  <c r="X720" i="4" s="1"/>
  <c r="W719" i="4"/>
  <c r="X719" i="4" s="1"/>
  <c r="W718" i="4"/>
  <c r="X718" i="4" s="1"/>
  <c r="W717" i="4"/>
  <c r="X717" i="4" s="1"/>
  <c r="W716" i="4"/>
  <c r="X716" i="4" s="1"/>
  <c r="W715" i="4"/>
  <c r="X715" i="4" s="1"/>
  <c r="W714" i="4"/>
  <c r="X714" i="4" s="1"/>
  <c r="W713" i="4"/>
  <c r="X713" i="4" s="1"/>
  <c r="Z712" i="4"/>
  <c r="W712" i="4"/>
  <c r="X712" i="4" s="1"/>
  <c r="Z711" i="4"/>
  <c r="W711" i="4"/>
  <c r="X711" i="4" s="1"/>
  <c r="Z710" i="4"/>
  <c r="W710" i="4"/>
  <c r="X710" i="4" s="1"/>
  <c r="Z709" i="4"/>
  <c r="W709" i="4"/>
  <c r="X709" i="4" s="1"/>
  <c r="Z708" i="4"/>
  <c r="W708" i="4"/>
  <c r="X708" i="4" s="1"/>
  <c r="Z707" i="4"/>
  <c r="W707" i="4"/>
  <c r="X707" i="4" s="1"/>
  <c r="Z706" i="4"/>
  <c r="W706" i="4"/>
  <c r="X706" i="4" s="1"/>
  <c r="Z705" i="4"/>
  <c r="W705" i="4"/>
  <c r="X705" i="4" s="1"/>
  <c r="Z704" i="4"/>
  <c r="W704" i="4"/>
  <c r="X704" i="4" s="1"/>
  <c r="Z703" i="4"/>
  <c r="W703" i="4"/>
  <c r="X703" i="4" s="1"/>
  <c r="Z702" i="4"/>
  <c r="W702" i="4"/>
  <c r="X702" i="4" s="1"/>
  <c r="Z701" i="4"/>
  <c r="W701" i="4"/>
  <c r="X701" i="4" s="1"/>
  <c r="Z700" i="4"/>
  <c r="W700" i="4"/>
  <c r="X700" i="4" s="1"/>
  <c r="Z699" i="4"/>
  <c r="W699" i="4"/>
  <c r="X699" i="4" s="1"/>
  <c r="Z688" i="4"/>
  <c r="W688" i="4"/>
  <c r="X688" i="4" s="1"/>
  <c r="Z687" i="4"/>
  <c r="W687" i="4"/>
  <c r="X687" i="4" s="1"/>
  <c r="Z686" i="4"/>
  <c r="W686" i="4"/>
  <c r="X686" i="4" s="1"/>
  <c r="Z685" i="4"/>
  <c r="W685" i="4"/>
  <c r="X685" i="4" s="1"/>
  <c r="Z684" i="4"/>
  <c r="W684" i="4"/>
  <c r="X684" i="4" s="1"/>
  <c r="Z683" i="4"/>
  <c r="W683" i="4"/>
  <c r="X683" i="4" s="1"/>
  <c r="Z682" i="4"/>
  <c r="W682" i="4"/>
  <c r="X682" i="4" s="1"/>
  <c r="Z681" i="4"/>
  <c r="W681" i="4"/>
  <c r="X681" i="4" s="1"/>
  <c r="Z680" i="4"/>
  <c r="W680" i="4"/>
  <c r="X680" i="4" s="1"/>
  <c r="Z679" i="4"/>
  <c r="W679" i="4"/>
  <c r="X679" i="4" s="1"/>
  <c r="Z678" i="4"/>
  <c r="W678" i="4"/>
  <c r="X678" i="4" s="1"/>
  <c r="Z677" i="4"/>
  <c r="W677" i="4"/>
  <c r="X677" i="4" s="1"/>
  <c r="Z676" i="4"/>
  <c r="W676" i="4"/>
  <c r="X676" i="4" s="1"/>
  <c r="Z675" i="4"/>
  <c r="W675" i="4"/>
  <c r="X675" i="4" s="1"/>
  <c r="Z674" i="4"/>
  <c r="W674" i="4"/>
  <c r="X674" i="4" s="1"/>
  <c r="Z673" i="4"/>
  <c r="W673" i="4"/>
  <c r="X673" i="4" s="1"/>
  <c r="Z672" i="4"/>
  <c r="W672" i="4"/>
  <c r="X672" i="4" s="1"/>
  <c r="Z661" i="4"/>
  <c r="W661" i="4"/>
  <c r="X661" i="4" s="1"/>
  <c r="Z660" i="4"/>
  <c r="W660" i="4"/>
  <c r="X660" i="4" s="1"/>
  <c r="Z659" i="4"/>
  <c r="W659" i="4"/>
  <c r="X659" i="4" s="1"/>
  <c r="Z658" i="4"/>
  <c r="W658" i="4"/>
  <c r="X658" i="4" s="1"/>
  <c r="Z657" i="4"/>
  <c r="W657" i="4"/>
  <c r="X657" i="4" s="1"/>
  <c r="Z656" i="4"/>
  <c r="W656" i="4"/>
  <c r="X656" i="4" s="1"/>
  <c r="Z655" i="4"/>
  <c r="W655" i="4"/>
  <c r="X655" i="4" s="1"/>
  <c r="Z654" i="4"/>
  <c r="W654" i="4"/>
  <c r="X654" i="4" s="1"/>
  <c r="Z653" i="4"/>
  <c r="W653" i="4"/>
  <c r="X653" i="4" s="1"/>
  <c r="Z652" i="4"/>
  <c r="W652" i="4"/>
  <c r="X652" i="4" s="1"/>
  <c r="Z651" i="4"/>
  <c r="W651" i="4"/>
  <c r="X651" i="4" s="1"/>
  <c r="Z650" i="4"/>
  <c r="W650" i="4"/>
  <c r="X650" i="4" s="1"/>
  <c r="Z649" i="4"/>
  <c r="W649" i="4"/>
  <c r="X649" i="4" s="1"/>
  <c r="Z648" i="4"/>
  <c r="W648" i="4"/>
  <c r="X648" i="4" s="1"/>
  <c r="Z647" i="4"/>
  <c r="W647" i="4"/>
  <c r="X647" i="4" s="1"/>
  <c r="Z646" i="4"/>
  <c r="W646" i="4"/>
  <c r="X646" i="4" s="1"/>
  <c r="Z645" i="4"/>
  <c r="W645" i="4"/>
  <c r="X645" i="4" s="1"/>
  <c r="Z644" i="4"/>
  <c r="W644" i="4"/>
  <c r="X644" i="4" s="1"/>
  <c r="Z643" i="4"/>
  <c r="W643" i="4"/>
  <c r="X643" i="4" s="1"/>
  <c r="Z642" i="4"/>
  <c r="W642" i="4"/>
  <c r="X642" i="4" s="1"/>
  <c r="Z641" i="4"/>
  <c r="W641" i="4"/>
  <c r="X641" i="4" s="1"/>
  <c r="Z640" i="4"/>
  <c r="W640" i="4"/>
  <c r="X640" i="4" s="1"/>
  <c r="Z639" i="4"/>
  <c r="W639" i="4"/>
  <c r="X639" i="4" s="1"/>
  <c r="Z638" i="4"/>
  <c r="W638" i="4"/>
  <c r="X638" i="4" s="1"/>
  <c r="Z637" i="4"/>
  <c r="W637" i="4"/>
  <c r="X637" i="4" s="1"/>
  <c r="Z636" i="4"/>
  <c r="W636" i="4"/>
  <c r="X636" i="4" s="1"/>
  <c r="Z635" i="4"/>
  <c r="W635" i="4"/>
  <c r="X635" i="4" s="1"/>
  <c r="Z634" i="4"/>
  <c r="W634" i="4"/>
  <c r="X634" i="4" s="1"/>
  <c r="Z633" i="4"/>
  <c r="W633" i="4"/>
  <c r="X633" i="4" s="1"/>
  <c r="Z632" i="4"/>
  <c r="W632" i="4"/>
  <c r="X632" i="4" s="1"/>
  <c r="Z622" i="4"/>
  <c r="W622" i="4"/>
  <c r="X622" i="4" s="1"/>
  <c r="Z621" i="4"/>
  <c r="W621" i="4"/>
  <c r="X621" i="4" s="1"/>
  <c r="Z619" i="4"/>
  <c r="W619" i="4"/>
  <c r="X619" i="4" s="1"/>
  <c r="Z618" i="4"/>
  <c r="W618" i="4"/>
  <c r="X618" i="4" s="1"/>
  <c r="Z617" i="4"/>
  <c r="W617" i="4"/>
  <c r="X617" i="4" s="1"/>
  <c r="Z616" i="4"/>
  <c r="W616" i="4"/>
  <c r="X616" i="4" s="1"/>
  <c r="Z615" i="4"/>
  <c r="W615" i="4"/>
  <c r="X615" i="4" s="1"/>
  <c r="Z614" i="4"/>
  <c r="W614" i="4"/>
  <c r="X614" i="4" s="1"/>
  <c r="Z613" i="4"/>
  <c r="W613" i="4"/>
  <c r="X613" i="4" s="1"/>
  <c r="Z612" i="4"/>
  <c r="W612" i="4"/>
  <c r="X612" i="4" s="1"/>
  <c r="AA612" i="4" s="1"/>
  <c r="Z611" i="4"/>
  <c r="W611" i="4"/>
  <c r="X611" i="4" s="1"/>
  <c r="AA611" i="4" s="1"/>
  <c r="Z610" i="4"/>
  <c r="W610" i="4"/>
  <c r="X610" i="4" s="1"/>
  <c r="AA610" i="4" s="1"/>
  <c r="Z600" i="4"/>
  <c r="W600" i="4"/>
  <c r="X600" i="4" s="1"/>
  <c r="AA600" i="4" s="1"/>
  <c r="Z599" i="4"/>
  <c r="W599" i="4"/>
  <c r="X599" i="4" s="1"/>
  <c r="AA599" i="4" s="1"/>
  <c r="Z597" i="4"/>
  <c r="W597" i="4"/>
  <c r="X597" i="4" s="1"/>
  <c r="AA597" i="4" s="1"/>
  <c r="W595" i="4"/>
  <c r="X595" i="4" s="1"/>
  <c r="W594" i="4"/>
  <c r="X594" i="4" s="1"/>
  <c r="W593" i="4"/>
  <c r="X593" i="4" s="1"/>
  <c r="W592" i="4"/>
  <c r="X592" i="4" s="1"/>
  <c r="W591" i="4"/>
  <c r="X591" i="4" s="1"/>
  <c r="W590" i="4"/>
  <c r="X590" i="4" s="1"/>
  <c r="W589" i="4"/>
  <c r="X589" i="4" s="1"/>
  <c r="W588" i="4"/>
  <c r="X588" i="4" s="1"/>
  <c r="W587" i="4"/>
  <c r="X587" i="4" s="1"/>
  <c r="X586" i="4"/>
  <c r="X585" i="4"/>
  <c r="W584" i="4"/>
  <c r="X584" i="4" s="1"/>
  <c r="W583" i="4"/>
  <c r="X583" i="4" s="1"/>
  <c r="W582" i="4"/>
  <c r="X582" i="4" s="1"/>
  <c r="W581" i="4"/>
  <c r="X581" i="4" s="1"/>
  <c r="W580" i="4"/>
  <c r="X580" i="4" s="1"/>
  <c r="W579" i="4"/>
  <c r="X579" i="4" s="1"/>
  <c r="W578" i="4"/>
  <c r="X578" i="4" s="1"/>
  <c r="W577" i="4"/>
  <c r="X577" i="4" s="1"/>
  <c r="W576" i="4"/>
  <c r="X576" i="4" s="1"/>
  <c r="W575" i="4"/>
  <c r="X575" i="4" s="1"/>
  <c r="W574" i="4"/>
  <c r="X574" i="4" s="1"/>
  <c r="W573" i="4"/>
  <c r="X573" i="4" s="1"/>
  <c r="W572" i="4"/>
  <c r="X572" i="4" s="1"/>
  <c r="W571" i="4"/>
  <c r="X571" i="4" s="1"/>
  <c r="W570" i="4"/>
  <c r="X570" i="4" s="1"/>
  <c r="W569" i="4"/>
  <c r="X569" i="4" s="1"/>
  <c r="W568" i="4"/>
  <c r="X568" i="4" s="1"/>
  <c r="W567" i="4"/>
  <c r="X567" i="4" s="1"/>
  <c r="W566" i="4"/>
  <c r="X566" i="4" s="1"/>
  <c r="W565" i="4"/>
  <c r="X565" i="4" s="1"/>
  <c r="W564" i="4"/>
  <c r="X564" i="4" s="1"/>
  <c r="W563" i="4"/>
  <c r="X563" i="4" s="1"/>
  <c r="W562" i="4"/>
  <c r="X562" i="4" s="1"/>
  <c r="W561" i="4"/>
  <c r="X561" i="4" s="1"/>
  <c r="W560" i="4"/>
  <c r="X560" i="4" s="1"/>
  <c r="W543" i="4"/>
  <c r="X543" i="4" s="1"/>
  <c r="X542" i="4"/>
  <c r="X541" i="4"/>
  <c r="W540" i="4"/>
  <c r="X540" i="4" s="1"/>
  <c r="W539" i="4"/>
  <c r="X539" i="4" s="1"/>
  <c r="W538" i="4"/>
  <c r="X538" i="4" s="1"/>
  <c r="W537" i="4"/>
  <c r="X537" i="4" s="1"/>
  <c r="W536" i="4"/>
  <c r="X536" i="4" s="1"/>
  <c r="W535" i="4"/>
  <c r="X535" i="4" s="1"/>
  <c r="W534" i="4"/>
  <c r="X534" i="4" s="1"/>
  <c r="W533" i="4"/>
  <c r="X533" i="4" s="1"/>
  <c r="W532" i="4"/>
  <c r="X532" i="4" s="1"/>
  <c r="W531" i="4"/>
  <c r="X531" i="4" s="1"/>
  <c r="W530" i="4"/>
  <c r="X530" i="4" s="1"/>
  <c r="W529" i="4"/>
  <c r="X529" i="4" s="1"/>
  <c r="W528" i="4"/>
  <c r="X528" i="4" s="1"/>
  <c r="W527" i="4"/>
  <c r="X527" i="4" s="1"/>
  <c r="W526" i="4"/>
  <c r="X526" i="4" s="1"/>
  <c r="W525" i="4"/>
  <c r="X525" i="4" s="1"/>
  <c r="W524" i="4"/>
  <c r="X524" i="4" s="1"/>
  <c r="W523" i="4"/>
  <c r="X523" i="4" s="1"/>
  <c r="W522" i="4"/>
  <c r="X522" i="4" s="1"/>
  <c r="W521" i="4"/>
  <c r="X521" i="4" s="1"/>
  <c r="W520" i="4"/>
  <c r="X520" i="4" s="1"/>
  <c r="W519" i="4"/>
  <c r="X519" i="4" s="1"/>
  <c r="W518" i="4"/>
  <c r="X518" i="4" s="1"/>
  <c r="W517" i="4"/>
  <c r="X517" i="4" s="1"/>
  <c r="Z515" i="4"/>
  <c r="W515" i="4"/>
  <c r="X515" i="4" s="1"/>
  <c r="W514" i="4"/>
  <c r="X514" i="4" s="1"/>
  <c r="W513" i="4"/>
  <c r="X513" i="4" s="1"/>
  <c r="X496" i="4"/>
  <c r="X495" i="4"/>
  <c r="W494" i="4"/>
  <c r="X494" i="4" s="1"/>
  <c r="W493" i="4"/>
  <c r="X493" i="4" s="1"/>
  <c r="W492" i="4"/>
  <c r="X492" i="4" s="1"/>
  <c r="W491" i="4"/>
  <c r="X491" i="4" s="1"/>
  <c r="W490" i="4"/>
  <c r="X490" i="4" s="1"/>
  <c r="W489" i="4"/>
  <c r="X489" i="4" s="1"/>
  <c r="W488" i="4"/>
  <c r="X488" i="4" s="1"/>
  <c r="W487" i="4"/>
  <c r="X487" i="4" s="1"/>
  <c r="W486" i="4"/>
  <c r="X486" i="4" s="1"/>
  <c r="W485" i="4"/>
  <c r="X485" i="4" s="1"/>
  <c r="W484" i="4"/>
  <c r="X484" i="4" s="1"/>
  <c r="W482" i="4"/>
  <c r="X482" i="4" s="1"/>
  <c r="W481" i="4"/>
  <c r="X481" i="4" s="1"/>
  <c r="W480" i="4"/>
  <c r="X480" i="4" s="1"/>
  <c r="W479" i="4"/>
  <c r="X479" i="4" s="1"/>
  <c r="W478" i="4"/>
  <c r="X478" i="4" s="1"/>
  <c r="W477" i="4"/>
  <c r="X477" i="4" s="1"/>
  <c r="X476" i="4"/>
  <c r="X475" i="4"/>
  <c r="W474" i="4"/>
  <c r="X474" i="4" s="1"/>
  <c r="W473" i="4"/>
  <c r="X473" i="4" s="1"/>
  <c r="W472" i="4"/>
  <c r="X472" i="4" s="1"/>
  <c r="W471" i="4"/>
  <c r="X471" i="4" s="1"/>
  <c r="W470" i="4"/>
  <c r="X470" i="4" s="1"/>
  <c r="W469" i="4"/>
  <c r="X469" i="4" s="1"/>
  <c r="W468" i="4"/>
  <c r="X468" i="4" s="1"/>
  <c r="W467" i="4"/>
  <c r="X467" i="4" s="1"/>
  <c r="W466" i="4"/>
  <c r="X466" i="4" s="1"/>
  <c r="W465" i="4"/>
  <c r="X465" i="4" s="1"/>
  <c r="W464" i="4"/>
  <c r="X464" i="4" s="1"/>
  <c r="W463" i="4"/>
  <c r="X463" i="4" s="1"/>
  <c r="W462" i="4"/>
  <c r="X462" i="4" s="1"/>
  <c r="W461" i="4"/>
  <c r="X461" i="4" s="1"/>
  <c r="W460" i="4"/>
  <c r="X460" i="4" s="1"/>
  <c r="W459" i="4"/>
  <c r="X459" i="4" s="1"/>
  <c r="W458" i="4"/>
  <c r="X458" i="4" s="1"/>
  <c r="W457" i="4"/>
  <c r="X457" i="4" s="1"/>
  <c r="Z456" i="4"/>
  <c r="W456" i="4"/>
  <c r="X456" i="4" s="1"/>
  <c r="X455" i="4"/>
  <c r="X454" i="4"/>
  <c r="W453" i="4"/>
  <c r="X453" i="4" s="1"/>
  <c r="W452" i="4"/>
  <c r="X452" i="4" s="1"/>
  <c r="W451" i="4"/>
  <c r="X451" i="4" s="1"/>
  <c r="W450" i="4"/>
  <c r="X450" i="4" s="1"/>
  <c r="W449" i="4"/>
  <c r="X449" i="4" s="1"/>
  <c r="W448" i="4"/>
  <c r="X448" i="4" s="1"/>
  <c r="W447" i="4"/>
  <c r="X447" i="4" s="1"/>
  <c r="W446" i="4"/>
  <c r="X446" i="4" s="1"/>
  <c r="W445" i="4"/>
  <c r="X445" i="4" s="1"/>
  <c r="W444" i="4"/>
  <c r="X444" i="4" s="1"/>
  <c r="W443" i="4"/>
  <c r="X443" i="4" s="1"/>
  <c r="W442" i="4"/>
  <c r="X442" i="4" s="1"/>
  <c r="W441" i="4"/>
  <c r="X441" i="4" s="1"/>
  <c r="W440" i="4"/>
  <c r="X440" i="4" s="1"/>
  <c r="Z439" i="4"/>
  <c r="W439" i="4"/>
  <c r="X439" i="4" s="1"/>
  <c r="X422" i="4"/>
  <c r="X421" i="4"/>
  <c r="W420" i="4"/>
  <c r="X420" i="4" s="1"/>
  <c r="W419" i="4"/>
  <c r="X419" i="4" s="1"/>
  <c r="W418" i="4"/>
  <c r="X418" i="4" s="1"/>
  <c r="W417" i="4"/>
  <c r="X417" i="4" s="1"/>
  <c r="W416" i="4"/>
  <c r="X416" i="4" s="1"/>
  <c r="W415" i="4"/>
  <c r="X415" i="4" s="1"/>
  <c r="W414" i="4"/>
  <c r="X414" i="4" s="1"/>
  <c r="W413" i="4"/>
  <c r="X413" i="4" s="1"/>
  <c r="W412" i="4"/>
  <c r="X412" i="4" s="1"/>
  <c r="W411" i="4"/>
  <c r="X411" i="4" s="1"/>
  <c r="W410" i="4"/>
  <c r="X410" i="4" s="1"/>
  <c r="Z408" i="4"/>
  <c r="W408" i="4"/>
  <c r="X408" i="4" s="1"/>
  <c r="X407" i="4"/>
  <c r="X406" i="4"/>
  <c r="W405" i="4"/>
  <c r="X405" i="4" s="1"/>
  <c r="W404" i="4"/>
  <c r="X404" i="4" s="1"/>
  <c r="W403" i="4"/>
  <c r="X403" i="4" s="1"/>
  <c r="W402" i="4"/>
  <c r="X402" i="4" s="1"/>
  <c r="W401" i="4"/>
  <c r="X401" i="4" s="1"/>
  <c r="W400" i="4"/>
  <c r="X400" i="4" s="1"/>
  <c r="W399" i="4"/>
  <c r="X399" i="4" s="1"/>
  <c r="W397" i="4"/>
  <c r="X397" i="4" s="1"/>
  <c r="W396" i="4"/>
  <c r="X396" i="4" s="1"/>
  <c r="W395" i="4"/>
  <c r="X395" i="4" s="1"/>
  <c r="W394" i="4"/>
  <c r="X394" i="4" s="1"/>
  <c r="W393" i="4"/>
  <c r="X393" i="4" s="1"/>
  <c r="X392" i="4"/>
  <c r="X391" i="4"/>
  <c r="W390" i="4"/>
  <c r="X390" i="4" s="1"/>
  <c r="W389" i="4"/>
  <c r="X389" i="4" s="1"/>
  <c r="W388" i="4"/>
  <c r="X388" i="4" s="1"/>
  <c r="W387" i="4"/>
  <c r="X387" i="4" s="1"/>
  <c r="W386" i="4"/>
  <c r="X386" i="4" s="1"/>
  <c r="W385" i="4"/>
  <c r="X385" i="4" s="1"/>
  <c r="W384" i="4"/>
  <c r="X384" i="4" s="1"/>
  <c r="W383" i="4"/>
  <c r="X383" i="4" s="1"/>
  <c r="W382" i="4"/>
  <c r="X382" i="4" s="1"/>
  <c r="W381" i="4"/>
  <c r="X381" i="4" s="1"/>
  <c r="W380" i="4"/>
  <c r="X380" i="4" s="1"/>
  <c r="W379" i="4"/>
  <c r="X379" i="4" s="1"/>
  <c r="X362" i="4"/>
  <c r="X361" i="4"/>
  <c r="W360" i="4"/>
  <c r="X360" i="4" s="1"/>
  <c r="W359" i="4"/>
  <c r="X359" i="4" s="1"/>
  <c r="W358" i="4"/>
  <c r="X358" i="4" s="1"/>
  <c r="W357" i="4"/>
  <c r="X357" i="4" s="1"/>
  <c r="W356" i="4"/>
  <c r="X356" i="4" s="1"/>
  <c r="W355" i="4"/>
  <c r="X355" i="4" s="1"/>
  <c r="W354" i="4"/>
  <c r="X354" i="4" s="1"/>
  <c r="Z352" i="4"/>
  <c r="Z393" i="4" s="1"/>
  <c r="W352" i="4"/>
  <c r="X352" i="4" s="1"/>
  <c r="W351" i="4"/>
  <c r="X351" i="4" s="1"/>
  <c r="W350" i="4"/>
  <c r="X350" i="4" s="1"/>
  <c r="W349" i="4"/>
  <c r="X349" i="4" s="1"/>
  <c r="W348" i="4"/>
  <c r="X348" i="4" s="1"/>
  <c r="W347" i="4"/>
  <c r="X347" i="4" s="1"/>
  <c r="W346" i="4"/>
  <c r="X346" i="4" s="1"/>
  <c r="W345" i="4"/>
  <c r="X345" i="4" s="1"/>
  <c r="W344" i="4"/>
  <c r="X344" i="4" s="1"/>
  <c r="W343" i="4"/>
  <c r="X343" i="4" s="1"/>
  <c r="W342" i="4"/>
  <c r="X342" i="4" s="1"/>
  <c r="W341" i="4"/>
  <c r="X341" i="4" s="1"/>
  <c r="W340" i="4"/>
  <c r="X340" i="4" s="1"/>
  <c r="W339" i="4"/>
  <c r="X339" i="4" s="1"/>
  <c r="W338" i="4"/>
  <c r="X338" i="4" s="1"/>
  <c r="W337" i="4"/>
  <c r="X337" i="4" s="1"/>
  <c r="W336" i="4"/>
  <c r="X336" i="4" s="1"/>
  <c r="W335" i="4"/>
  <c r="X335" i="4" s="1"/>
  <c r="W334" i="4"/>
  <c r="X334" i="4" s="1"/>
  <c r="W333" i="4"/>
  <c r="X333" i="4" s="1"/>
  <c r="W332" i="4"/>
  <c r="X332" i="4" s="1"/>
  <c r="W331" i="4"/>
  <c r="X331" i="4" s="1"/>
  <c r="W330" i="4"/>
  <c r="X330" i="4" s="1"/>
  <c r="W329" i="4"/>
  <c r="X329" i="4" s="1"/>
  <c r="W328" i="4"/>
  <c r="X328" i="4" s="1"/>
  <c r="W327" i="4"/>
  <c r="X327" i="4" s="1"/>
  <c r="W326" i="4"/>
  <c r="X326" i="4" s="1"/>
  <c r="W325" i="4"/>
  <c r="X325" i="4" s="1"/>
  <c r="Z324" i="4"/>
  <c r="W324" i="4"/>
  <c r="X324" i="4" s="1"/>
  <c r="W303" i="4"/>
  <c r="X303" i="4" s="1"/>
  <c r="W302" i="4"/>
  <c r="X302" i="4" s="1"/>
  <c r="W301" i="4"/>
  <c r="X301" i="4" s="1"/>
  <c r="W300" i="4"/>
  <c r="X300" i="4" s="1"/>
  <c r="W299" i="4"/>
  <c r="X299" i="4" s="1"/>
  <c r="W298" i="4"/>
  <c r="X298" i="4" s="1"/>
  <c r="W297" i="4"/>
  <c r="X297" i="4" s="1"/>
  <c r="W296" i="4"/>
  <c r="X296" i="4" s="1"/>
  <c r="Z294" i="4"/>
  <c r="W294" i="4"/>
  <c r="X294" i="4" s="1"/>
  <c r="W293" i="4"/>
  <c r="X293" i="4" s="1"/>
  <c r="W292" i="4"/>
  <c r="X292" i="4" s="1"/>
  <c r="W291" i="4"/>
  <c r="X291" i="4" s="1"/>
  <c r="W290" i="4"/>
  <c r="X290" i="4" s="1"/>
  <c r="W289" i="4"/>
  <c r="X289" i="4" s="1"/>
  <c r="W288" i="4"/>
  <c r="X288" i="4" s="1"/>
  <c r="W287" i="4"/>
  <c r="X287" i="4" s="1"/>
  <c r="W286" i="4"/>
  <c r="X286" i="4" s="1"/>
  <c r="W285" i="4"/>
  <c r="X285" i="4" s="1"/>
  <c r="W284" i="4"/>
  <c r="X284" i="4" s="1"/>
  <c r="W283" i="4"/>
  <c r="X283" i="4" s="1"/>
  <c r="W282" i="4"/>
  <c r="X282" i="4" s="1"/>
  <c r="W281" i="4"/>
  <c r="X281" i="4" s="1"/>
  <c r="W280" i="4"/>
  <c r="X280" i="4" s="1"/>
  <c r="W279" i="4"/>
  <c r="X279" i="4" s="1"/>
  <c r="W278" i="4"/>
  <c r="X278" i="4" s="1"/>
  <c r="W277" i="4"/>
  <c r="X277" i="4" s="1"/>
  <c r="W276" i="4"/>
  <c r="X276" i="4" s="1"/>
  <c r="W275" i="4"/>
  <c r="X275" i="4" s="1"/>
  <c r="W274" i="4"/>
  <c r="X274" i="4" s="1"/>
  <c r="W273" i="4"/>
  <c r="X273" i="4" s="1"/>
  <c r="W272" i="4"/>
  <c r="X272" i="4" s="1"/>
  <c r="W271" i="4"/>
  <c r="X271" i="4" s="1"/>
  <c r="W270" i="4"/>
  <c r="X270" i="4" s="1"/>
  <c r="W269" i="4"/>
  <c r="X269" i="4" s="1"/>
  <c r="W268" i="4"/>
  <c r="X268" i="4" s="1"/>
  <c r="W267" i="4"/>
  <c r="X267" i="4" s="1"/>
  <c r="W266" i="4"/>
  <c r="X266" i="4" s="1"/>
  <c r="X265" i="4"/>
  <c r="X264" i="4"/>
  <c r="W263" i="4"/>
  <c r="X263" i="4" s="1"/>
  <c r="W262" i="4"/>
  <c r="X262" i="4" s="1"/>
  <c r="W261" i="4"/>
  <c r="X261" i="4" s="1"/>
  <c r="W260" i="4"/>
  <c r="X260" i="4" s="1"/>
  <c r="W259" i="4"/>
  <c r="X259" i="4" s="1"/>
  <c r="W258" i="4"/>
  <c r="X258" i="4" s="1"/>
  <c r="W257" i="4"/>
  <c r="X257" i="4" s="1"/>
  <c r="W256" i="4"/>
  <c r="X256" i="4" s="1"/>
  <c r="Z255" i="4"/>
  <c r="W255" i="4"/>
  <c r="X255" i="4" s="1"/>
  <c r="X254" i="4"/>
  <c r="X253" i="4"/>
  <c r="W252" i="4"/>
  <c r="X252" i="4" s="1"/>
  <c r="W251" i="4"/>
  <c r="X251" i="4" s="1"/>
  <c r="W250" i="4"/>
  <c r="X250" i="4" s="1"/>
  <c r="W249" i="4"/>
  <c r="X249" i="4" s="1"/>
  <c r="W248" i="4"/>
  <c r="X248" i="4" s="1"/>
  <c r="W247" i="4"/>
  <c r="X247" i="4" s="1"/>
  <c r="W246" i="4"/>
  <c r="X246" i="4" s="1"/>
  <c r="W245" i="4"/>
  <c r="X245" i="4" s="1"/>
  <c r="Z244" i="4"/>
  <c r="W244" i="4"/>
  <c r="X244" i="4" s="1"/>
  <c r="X243" i="4"/>
  <c r="X242" i="4"/>
  <c r="W241" i="4"/>
  <c r="X241" i="4" s="1"/>
  <c r="W240" i="4"/>
  <c r="X240" i="4" s="1"/>
  <c r="W239" i="4"/>
  <c r="X239" i="4" s="1"/>
  <c r="W238" i="4"/>
  <c r="X238" i="4" s="1"/>
  <c r="W237" i="4"/>
  <c r="X237" i="4" s="1"/>
  <c r="W236" i="4"/>
  <c r="X236" i="4" s="1"/>
  <c r="W235" i="4"/>
  <c r="X235" i="4" s="1"/>
  <c r="W234" i="4"/>
  <c r="X234" i="4" s="1"/>
  <c r="W233" i="4"/>
  <c r="X233" i="4" s="1"/>
  <c r="W232" i="4"/>
  <c r="X232" i="4" s="1"/>
  <c r="Z231" i="4"/>
  <c r="W231" i="4"/>
  <c r="X231" i="4" s="1"/>
  <c r="X214" i="4"/>
  <c r="X213" i="4"/>
  <c r="W212" i="4"/>
  <c r="X212" i="4" s="1"/>
  <c r="W211" i="4"/>
  <c r="X211" i="4" s="1"/>
  <c r="W210" i="4"/>
  <c r="X210" i="4" s="1"/>
  <c r="W209" i="4"/>
  <c r="X209" i="4" s="1"/>
  <c r="W208" i="4"/>
  <c r="X208" i="4" s="1"/>
  <c r="W207" i="4"/>
  <c r="X207" i="4" s="1"/>
  <c r="W206" i="4"/>
  <c r="X206" i="4" s="1"/>
  <c r="W205" i="4"/>
  <c r="X205" i="4" s="1"/>
  <c r="W204" i="4"/>
  <c r="X204" i="4" s="1"/>
  <c r="W203" i="4"/>
  <c r="X203" i="4" s="1"/>
  <c r="Z201" i="4"/>
  <c r="W201" i="4"/>
  <c r="X201" i="4" s="1"/>
  <c r="X200" i="4"/>
  <c r="X199" i="4"/>
  <c r="X198" i="4"/>
  <c r="W197" i="4"/>
  <c r="X197" i="4" s="1"/>
  <c r="X196" i="4"/>
  <c r="W195" i="4"/>
  <c r="X195" i="4" s="1"/>
  <c r="Z194" i="4"/>
  <c r="W194" i="4"/>
  <c r="X194" i="4" s="1"/>
  <c r="X193" i="4"/>
  <c r="X192" i="4"/>
  <c r="X191" i="4"/>
  <c r="W190" i="4"/>
  <c r="X190" i="4" s="1"/>
  <c r="X189" i="4"/>
  <c r="W188" i="4"/>
  <c r="X188" i="4" s="1"/>
  <c r="Z187" i="4"/>
  <c r="W187" i="4"/>
  <c r="X187" i="4" s="1"/>
  <c r="X186" i="4"/>
  <c r="X185" i="4"/>
  <c r="W184" i="4"/>
  <c r="X184" i="4" s="1"/>
  <c r="W183" i="4"/>
  <c r="X183" i="4" s="1"/>
  <c r="W182" i="4"/>
  <c r="X182" i="4" s="1"/>
  <c r="W181" i="4"/>
  <c r="X181" i="4" s="1"/>
  <c r="W180" i="4"/>
  <c r="X180" i="4" s="1"/>
  <c r="Z179" i="4"/>
  <c r="W179" i="4"/>
  <c r="X179" i="4" s="1"/>
  <c r="X178" i="4"/>
  <c r="X177" i="4"/>
  <c r="W176" i="4"/>
  <c r="X176" i="4" s="1"/>
  <c r="X175" i="4"/>
  <c r="W174" i="4"/>
  <c r="X174" i="4" s="1"/>
  <c r="W173" i="4"/>
  <c r="X173" i="4" s="1"/>
  <c r="W172" i="4"/>
  <c r="X172" i="4" s="1"/>
  <c r="Z171" i="4"/>
  <c r="W171" i="4"/>
  <c r="X171" i="4" s="1"/>
  <c r="X170" i="4"/>
  <c r="X169" i="4"/>
  <c r="W168" i="4"/>
  <c r="X168" i="4" s="1"/>
  <c r="W167" i="4"/>
  <c r="X167" i="4" s="1"/>
  <c r="W166" i="4"/>
  <c r="X166" i="4" s="1"/>
  <c r="W165" i="4"/>
  <c r="X165" i="4" s="1"/>
  <c r="Z164" i="4"/>
  <c r="W164" i="4"/>
  <c r="X164" i="4" s="1"/>
  <c r="X163" i="4"/>
  <c r="X162" i="4"/>
  <c r="W161" i="4"/>
  <c r="X161" i="4" s="1"/>
  <c r="W160" i="4"/>
  <c r="X160" i="4" s="1"/>
  <c r="W159" i="4"/>
  <c r="X159" i="4" s="1"/>
  <c r="W158" i="4"/>
  <c r="X158" i="4" s="1"/>
  <c r="Z157" i="4"/>
  <c r="W157" i="4"/>
  <c r="X157" i="4" s="1"/>
  <c r="X156" i="4"/>
  <c r="X155" i="4"/>
  <c r="W154" i="4"/>
  <c r="X154" i="4" s="1"/>
  <c r="W153" i="4"/>
  <c r="X153" i="4" s="1"/>
  <c r="W152" i="4"/>
  <c r="X152" i="4" s="1"/>
  <c r="W151" i="4"/>
  <c r="X151" i="4" s="1"/>
  <c r="W150" i="4"/>
  <c r="X150" i="4" s="1"/>
  <c r="Z149" i="4"/>
  <c r="W149" i="4"/>
  <c r="X149" i="4" s="1"/>
  <c r="W130" i="4"/>
  <c r="X130" i="4" s="1"/>
  <c r="W129" i="4"/>
  <c r="X129" i="4" s="1"/>
  <c r="W128" i="4"/>
  <c r="X128" i="4" s="1"/>
  <c r="W127" i="4"/>
  <c r="X127" i="4" s="1"/>
  <c r="W126" i="4"/>
  <c r="X126" i="4" s="1"/>
  <c r="Z124" i="4"/>
  <c r="W124" i="4"/>
  <c r="X124" i="4" s="1"/>
  <c r="W123" i="4"/>
  <c r="X123" i="4" s="1"/>
  <c r="W122" i="4"/>
  <c r="X122" i="4" s="1"/>
  <c r="W121" i="4"/>
  <c r="X121" i="4" s="1"/>
  <c r="W120" i="4"/>
  <c r="X120" i="4" s="1"/>
  <c r="W119" i="4"/>
  <c r="X119" i="4" s="1"/>
  <c r="W118" i="4"/>
  <c r="X118" i="4" s="1"/>
  <c r="W117" i="4"/>
  <c r="X117" i="4" s="1"/>
  <c r="W116" i="4"/>
  <c r="X116" i="4" s="1"/>
  <c r="W115" i="4"/>
  <c r="X115" i="4" s="1"/>
  <c r="W114" i="4"/>
  <c r="X114" i="4" s="1"/>
  <c r="W113" i="4"/>
  <c r="X113" i="4" s="1"/>
  <c r="W112" i="4"/>
  <c r="X112" i="4" s="1"/>
  <c r="W111" i="4"/>
  <c r="X111" i="4" s="1"/>
  <c r="W110" i="4"/>
  <c r="X110" i="4" s="1"/>
  <c r="W109" i="4"/>
  <c r="X109" i="4" s="1"/>
  <c r="W108" i="4"/>
  <c r="X108" i="4" s="1"/>
  <c r="W107" i="4"/>
  <c r="X107" i="4" s="1"/>
  <c r="W106" i="4"/>
  <c r="X106" i="4" s="1"/>
  <c r="W105" i="4"/>
  <c r="X105" i="4" s="1"/>
  <c r="W104" i="4"/>
  <c r="X104" i="4" s="1"/>
  <c r="W103" i="4"/>
  <c r="X103" i="4" s="1"/>
  <c r="W102" i="4"/>
  <c r="X102" i="4" s="1"/>
  <c r="W101" i="4"/>
  <c r="X101" i="4" s="1"/>
  <c r="W100" i="4"/>
  <c r="X100" i="4" s="1"/>
  <c r="W99" i="4"/>
  <c r="X99" i="4" s="1"/>
  <c r="W98" i="4"/>
  <c r="X98" i="4" s="1"/>
  <c r="W97" i="4"/>
  <c r="X97" i="4" s="1"/>
  <c r="W96" i="4"/>
  <c r="X96" i="4" s="1"/>
  <c r="W95" i="4"/>
  <c r="X95" i="4" s="1"/>
  <c r="W94" i="4"/>
  <c r="X94" i="4" s="1"/>
  <c r="W93" i="4"/>
  <c r="X93" i="4" s="1"/>
  <c r="W92" i="4"/>
  <c r="X92" i="4" s="1"/>
  <c r="W91" i="4"/>
  <c r="X91" i="4" s="1"/>
  <c r="W90" i="4"/>
  <c r="X90" i="4" s="1"/>
  <c r="W89" i="4"/>
  <c r="X89" i="4" s="1"/>
  <c r="W88" i="4"/>
  <c r="X88" i="4" s="1"/>
  <c r="W87" i="4"/>
  <c r="X87" i="4" s="1"/>
  <c r="W86" i="4"/>
  <c r="X86" i="4" s="1"/>
  <c r="W85" i="4"/>
  <c r="X85" i="4" s="1"/>
  <c r="W84" i="4"/>
  <c r="X84" i="4" s="1"/>
  <c r="W83" i="4"/>
  <c r="X83" i="4" s="1"/>
  <c r="W82" i="4"/>
  <c r="X82" i="4" s="1"/>
  <c r="W81" i="4"/>
  <c r="X81" i="4" s="1"/>
  <c r="W80" i="4"/>
  <c r="X80" i="4" s="1"/>
  <c r="W79" i="4"/>
  <c r="X79" i="4" s="1"/>
  <c r="W78" i="4"/>
  <c r="X78" i="4" s="1"/>
  <c r="W77" i="4"/>
  <c r="X77" i="4" s="1"/>
  <c r="W76" i="4"/>
  <c r="X76" i="4" s="1"/>
  <c r="W75" i="4"/>
  <c r="X75" i="4" s="1"/>
  <c r="W74" i="4"/>
  <c r="X74" i="4" s="1"/>
  <c r="W73" i="4"/>
  <c r="X73" i="4" s="1"/>
  <c r="W72" i="4"/>
  <c r="X72" i="4" s="1"/>
  <c r="W71" i="4"/>
  <c r="X71" i="4" s="1"/>
  <c r="W70" i="4"/>
  <c r="X70" i="4" s="1"/>
  <c r="W67" i="4"/>
  <c r="X67" i="4" s="1"/>
  <c r="W66" i="4"/>
  <c r="X66" i="4" s="1"/>
  <c r="W65" i="4"/>
  <c r="X65" i="4" s="1"/>
  <c r="W64" i="4"/>
  <c r="X64" i="4" s="1"/>
  <c r="Z63" i="4"/>
  <c r="W63" i="4"/>
  <c r="X63" i="4" s="1"/>
  <c r="W60" i="4"/>
  <c r="X60" i="4" s="1"/>
  <c r="W59" i="4"/>
  <c r="X59" i="4" s="1"/>
  <c r="W58" i="4"/>
  <c r="X58" i="4" s="1"/>
  <c r="W57" i="4"/>
  <c r="X57" i="4" s="1"/>
  <c r="Z56" i="4"/>
  <c r="W56" i="4"/>
  <c r="X56" i="4" s="1"/>
  <c r="W54" i="4"/>
  <c r="W53" i="4"/>
  <c r="X53" i="4" s="1"/>
  <c r="W52" i="4"/>
  <c r="X52" i="4" s="1"/>
  <c r="W51" i="4"/>
  <c r="X51" i="4" s="1"/>
  <c r="W50" i="4"/>
  <c r="X50" i="4" s="1"/>
  <c r="Z49" i="4"/>
  <c r="W49" i="4"/>
  <c r="X49" i="4" s="1"/>
  <c r="W46" i="4"/>
  <c r="X46" i="4" s="1"/>
  <c r="W45" i="4"/>
  <c r="X45" i="4" s="1"/>
  <c r="W44" i="4"/>
  <c r="X44" i="4" s="1"/>
  <c r="W43" i="4"/>
  <c r="X43" i="4" s="1"/>
  <c r="W42" i="4"/>
  <c r="X42" i="4" s="1"/>
  <c r="W41" i="4"/>
  <c r="X41" i="4" s="1"/>
  <c r="Z40" i="4"/>
  <c r="W40" i="4"/>
  <c r="X40" i="4" s="1"/>
  <c r="W37" i="4"/>
  <c r="X37" i="4" s="1"/>
  <c r="W36" i="4"/>
  <c r="X36" i="4" s="1"/>
  <c r="W35" i="4"/>
  <c r="X35" i="4" s="1"/>
  <c r="W34" i="4"/>
  <c r="X34" i="4" s="1"/>
  <c r="W33" i="4"/>
  <c r="X33" i="4" s="1"/>
  <c r="W32" i="4"/>
  <c r="X32" i="4" s="1"/>
  <c r="Z31" i="4"/>
  <c r="W31" i="4"/>
  <c r="X31" i="4" s="1"/>
  <c r="W12" i="4"/>
  <c r="X12" i="4" s="1"/>
  <c r="W11" i="4"/>
  <c r="X11" i="4" s="1"/>
  <c r="W10" i="4"/>
  <c r="X10" i="4" s="1"/>
  <c r="W9" i="4"/>
  <c r="X9" i="4" s="1"/>
  <c r="Z5" i="4"/>
  <c r="W5" i="4"/>
  <c r="X5" i="4" s="1"/>
  <c r="X957" i="4" l="1"/>
  <c r="AA157" i="4"/>
  <c r="AA641" i="4"/>
  <c r="AA645" i="4"/>
  <c r="AA646" i="4"/>
  <c r="AA31" i="4"/>
  <c r="AA49" i="4"/>
  <c r="AA56" i="4"/>
  <c r="AA408" i="4"/>
  <c r="AA616" i="4"/>
  <c r="AA617" i="4"/>
  <c r="AA618" i="4"/>
  <c r="AA642" i="4"/>
  <c r="AA647" i="4"/>
  <c r="AA651" i="4"/>
  <c r="AA5" i="4"/>
  <c r="AA201" i="4"/>
  <c r="X949" i="4"/>
  <c r="X956" i="4"/>
  <c r="X958" i="4"/>
  <c r="AA393" i="4"/>
  <c r="AA706" i="4"/>
  <c r="AA707" i="4"/>
  <c r="AA63" i="4"/>
  <c r="AA149" i="4"/>
  <c r="AA634" i="4"/>
  <c r="AA637" i="4"/>
  <c r="AA638" i="4"/>
  <c r="AA639" i="4"/>
  <c r="AA643" i="4"/>
  <c r="AA710" i="4"/>
  <c r="AA711" i="4"/>
  <c r="AA482" i="4"/>
  <c r="AA40" i="4"/>
  <c r="AA633" i="4"/>
  <c r="AA653" i="4"/>
  <c r="AA657" i="4"/>
  <c r="AA661" i="4"/>
  <c r="AA352" i="4"/>
  <c r="AA648" i="4"/>
  <c r="AA702" i="4"/>
  <c r="AA703" i="4"/>
  <c r="AA194" i="4"/>
  <c r="AA231" i="4"/>
  <c r="AA699" i="4"/>
  <c r="AA613" i="4"/>
  <c r="AA654" i="4"/>
  <c r="AA658" i="4"/>
  <c r="X948" i="4"/>
  <c r="AA187" i="4"/>
  <c r="AA294" i="4"/>
  <c r="AA179" i="4"/>
  <c r="AA255" i="4"/>
  <c r="AA124" i="4"/>
  <c r="AA164" i="4"/>
  <c r="AA324" i="4"/>
  <c r="AA439" i="4"/>
  <c r="AA614" i="4"/>
  <c r="AA615" i="4"/>
  <c r="AA244" i="4"/>
  <c r="AA456" i="4"/>
  <c r="AA649" i="4"/>
  <c r="AA635" i="4"/>
  <c r="AA652" i="4"/>
  <c r="AA656" i="4"/>
  <c r="AA660" i="4"/>
  <c r="AA700" i="4"/>
  <c r="AA704" i="4"/>
  <c r="AA708" i="4"/>
  <c r="AA712" i="4"/>
  <c r="AA619" i="4"/>
  <c r="AA622" i="4"/>
  <c r="AA632" i="4"/>
  <c r="AA636" i="4"/>
  <c r="AA640" i="4"/>
  <c r="AA644" i="4"/>
  <c r="AA650" i="4"/>
  <c r="AA655" i="4"/>
  <c r="AA659" i="4"/>
  <c r="AA701" i="4"/>
  <c r="AA705" i="4"/>
  <c r="AA709" i="4"/>
  <c r="AA171" i="4"/>
  <c r="AA515" i="4"/>
  <c r="AA560" i="4"/>
  <c r="AA621" i="4"/>
  <c r="Z379" i="4"/>
  <c r="AA379" i="4" s="1"/>
  <c r="AA672" i="4"/>
  <c r="AA673" i="4"/>
  <c r="AA674" i="4"/>
  <c r="AA675" i="4"/>
  <c r="AA676" i="4"/>
  <c r="AA677" i="4"/>
  <c r="AA678" i="4"/>
  <c r="AA679" i="4"/>
  <c r="AA680" i="4"/>
  <c r="AA681" i="4"/>
  <c r="AA682" i="4"/>
  <c r="AA683" i="4"/>
  <c r="AA684" i="4"/>
  <c r="AA685" i="4"/>
  <c r="AA686" i="4"/>
  <c r="AA687" i="4"/>
  <c r="AA688" i="4"/>
  <c r="G1171" i="4"/>
  <c r="H1171" i="4" s="1"/>
  <c r="G581" i="4" l="1"/>
  <c r="H581" i="4" s="1"/>
  <c r="G580" i="4"/>
  <c r="H580" i="4" s="1"/>
  <c r="G537" i="4"/>
  <c r="H537" i="4" s="1"/>
  <c r="G536" i="4"/>
  <c r="H536" i="4" s="1"/>
  <c r="G730" i="4" l="1"/>
  <c r="H730" i="4" s="1"/>
  <c r="G729" i="4"/>
  <c r="H729" i="4" s="1"/>
  <c r="G728" i="4"/>
  <c r="H728" i="4" s="1"/>
  <c r="G727" i="4"/>
  <c r="H727" i="4" s="1"/>
  <c r="G726" i="4"/>
  <c r="H726" i="4" s="1"/>
  <c r="G725" i="4"/>
  <c r="H725" i="4" s="1"/>
  <c r="G724" i="4"/>
  <c r="H724" i="4" s="1"/>
  <c r="G723" i="4"/>
  <c r="H723" i="4" s="1"/>
  <c r="G722" i="4"/>
  <c r="H722" i="4" s="1"/>
  <c r="G721" i="4"/>
  <c r="H721" i="4" s="1"/>
  <c r="G720" i="4"/>
  <c r="H720" i="4" s="1"/>
  <c r="G719" i="4"/>
  <c r="H719" i="4" s="1"/>
  <c r="G718" i="4"/>
  <c r="H718" i="4" s="1"/>
  <c r="G717" i="4"/>
  <c r="H717" i="4" s="1"/>
  <c r="G716" i="4"/>
  <c r="H716" i="4" s="1"/>
  <c r="G715" i="4"/>
  <c r="H715" i="4" s="1"/>
  <c r="G714" i="4"/>
  <c r="H714" i="4" s="1"/>
  <c r="J660" i="4" l="1"/>
  <c r="G660" i="4"/>
  <c r="H660" i="4" s="1"/>
  <c r="J659" i="4"/>
  <c r="G659" i="4"/>
  <c r="H659" i="4" s="1"/>
  <c r="J655" i="4"/>
  <c r="G655" i="4"/>
  <c r="H655" i="4" s="1"/>
  <c r="J654" i="4"/>
  <c r="G654" i="4"/>
  <c r="H654" i="4" s="1"/>
  <c r="J650" i="4"/>
  <c r="G650" i="4"/>
  <c r="H650" i="4" s="1"/>
  <c r="J649" i="4"/>
  <c r="G649" i="4"/>
  <c r="H649" i="4" s="1"/>
  <c r="J645" i="4"/>
  <c r="G645" i="4"/>
  <c r="H645" i="4" s="1"/>
  <c r="J644" i="4"/>
  <c r="G644" i="4"/>
  <c r="H644" i="4" s="1"/>
  <c r="K654" i="4" l="1"/>
  <c r="K645" i="4"/>
  <c r="K655" i="4"/>
  <c r="K649" i="4"/>
  <c r="K659" i="4"/>
  <c r="K644" i="4"/>
  <c r="K650" i="4"/>
  <c r="K660" i="4"/>
  <c r="G237" i="4" l="1"/>
  <c r="H237" i="4" s="1"/>
  <c r="G249" i="4"/>
  <c r="H249" i="4" s="1"/>
  <c r="G464" i="4" l="1"/>
  <c r="H464" i="4" s="1"/>
  <c r="G1180" i="4" l="1"/>
  <c r="H1180" i="4" s="1"/>
  <c r="G1179" i="4"/>
  <c r="H1179" i="4" s="1"/>
  <c r="G968" i="4" l="1"/>
  <c r="H968" i="4" s="1"/>
  <c r="G1136" i="4" l="1"/>
  <c r="H1136" i="4" s="1"/>
  <c r="G1135" i="4"/>
  <c r="H1135" i="4" s="1"/>
  <c r="G1134" i="4"/>
  <c r="H1134" i="4" s="1"/>
  <c r="G752" i="4"/>
  <c r="H752" i="4" s="1"/>
  <c r="G463" i="4"/>
  <c r="H463" i="4" s="1"/>
  <c r="G1172" i="4" l="1"/>
  <c r="H1172" i="4" s="1"/>
  <c r="G1170" i="4" l="1"/>
  <c r="H1170" i="4" s="1"/>
  <c r="G1169" i="4"/>
  <c r="H1169" i="4" s="1"/>
  <c r="G1168" i="4"/>
  <c r="H1168" i="4" s="1"/>
  <c r="G1167" i="4"/>
  <c r="H1167" i="4" s="1"/>
  <c r="G1166" i="4"/>
  <c r="H1166" i="4" s="1"/>
  <c r="G469" i="4" l="1"/>
  <c r="H469" i="4" s="1"/>
  <c r="G457" i="4"/>
  <c r="H457" i="4" s="1"/>
  <c r="G468" i="4"/>
  <c r="H468" i="4" s="1"/>
  <c r="G467" i="4"/>
  <c r="H467" i="4" s="1"/>
  <c r="G462" i="4"/>
  <c r="H462" i="4" s="1"/>
  <c r="G448" i="4"/>
  <c r="H448" i="4" s="1"/>
  <c r="G447" i="4"/>
  <c r="H447" i="4" s="1"/>
  <c r="G445" i="4"/>
  <c r="H445" i="4" s="1"/>
  <c r="G440" i="4"/>
  <c r="H440" i="4" s="1"/>
  <c r="G415" i="4"/>
  <c r="H415" i="4" s="1"/>
  <c r="G414" i="4"/>
  <c r="H414" i="4" s="1"/>
  <c r="G413" i="4"/>
  <c r="H413" i="4" s="1"/>
  <c r="G410" i="4"/>
  <c r="H410" i="4" s="1"/>
  <c r="G1165" i="4" l="1"/>
  <c r="H1165" i="4" s="1"/>
  <c r="G589" i="4" l="1"/>
  <c r="H589" i="4" s="1"/>
  <c r="G595" i="4" l="1"/>
  <c r="H595" i="4" s="1"/>
  <c r="G594" i="4"/>
  <c r="H594" i="4" s="1"/>
  <c r="G593" i="4"/>
  <c r="H593" i="4" s="1"/>
  <c r="G208" i="4"/>
  <c r="H208" i="4" s="1"/>
  <c r="G260" i="4"/>
  <c r="H260" i="4" s="1"/>
  <c r="G1178" i="4" l="1"/>
  <c r="H1178" i="4" s="1"/>
  <c r="G731" i="4" l="1"/>
  <c r="H731" i="4" s="1"/>
  <c r="G771" i="4"/>
  <c r="H771" i="4" s="1"/>
  <c r="G1177" i="4" l="1"/>
  <c r="H1177" i="4" s="1"/>
  <c r="G1176" i="4"/>
  <c r="H1176" i="4" s="1"/>
  <c r="G1175" i="4"/>
  <c r="H1175" i="4" s="1"/>
  <c r="G1174" i="4"/>
  <c r="H1174" i="4" s="1"/>
  <c r="G1164" i="4"/>
  <c r="H1164" i="4" s="1"/>
  <c r="G1163" i="4"/>
  <c r="H1163" i="4" s="1"/>
  <c r="G1162" i="4"/>
  <c r="H1162" i="4" s="1"/>
  <c r="G1161" i="4"/>
  <c r="H1161" i="4" s="1"/>
  <c r="G1160" i="4"/>
  <c r="H1160" i="4" s="1"/>
  <c r="G1159" i="4"/>
  <c r="H1159" i="4" s="1"/>
  <c r="G588" i="4"/>
  <c r="H588" i="4" s="1"/>
  <c r="G535" i="4"/>
  <c r="H535" i="4" s="1"/>
  <c r="G579" i="4"/>
  <c r="H579" i="4" s="1"/>
  <c r="H198" i="4" l="1"/>
  <c r="H196" i="4"/>
  <c r="H191" i="4"/>
  <c r="H189" i="4"/>
  <c r="H175" i="4"/>
  <c r="G182" i="4"/>
  <c r="H182" i="4" s="1"/>
  <c r="G183" i="4"/>
  <c r="H183" i="4" s="1"/>
  <c r="G184" i="4"/>
  <c r="H184" i="4" s="1"/>
  <c r="G176" i="4"/>
  <c r="H176" i="4" s="1"/>
  <c r="G174" i="4"/>
  <c r="H174" i="4" s="1"/>
  <c r="G181" i="4"/>
  <c r="H181" i="4" s="1"/>
  <c r="G173" i="4"/>
  <c r="H173" i="4" s="1"/>
  <c r="G331" i="4" l="1"/>
  <c r="G330" i="4"/>
  <c r="G329" i="4"/>
  <c r="G326" i="4"/>
  <c r="G327" i="4"/>
  <c r="G328" i="4"/>
  <c r="G325" i="4"/>
  <c r="G324" i="4"/>
  <c r="G1158" i="4" l="1"/>
  <c r="H1158" i="4" s="1"/>
  <c r="G1157" i="4"/>
  <c r="H1157" i="4" s="1"/>
  <c r="G1156" i="4"/>
  <c r="H1156" i="4" s="1"/>
  <c r="G1152" i="4" l="1"/>
  <c r="H1152" i="4" s="1"/>
  <c r="G1151" i="4"/>
  <c r="H1151" i="4" s="1"/>
  <c r="G1150" i="4"/>
  <c r="H1150" i="4" s="1"/>
  <c r="G1149" i="4"/>
  <c r="H1149" i="4" s="1"/>
  <c r="G1148" i="4"/>
  <c r="H1148" i="4" s="1"/>
  <c r="G1147" i="4"/>
  <c r="H1147" i="4" s="1"/>
  <c r="G1140" i="4"/>
  <c r="H1140" i="4" s="1"/>
  <c r="G1138" i="4"/>
  <c r="H1138" i="4" s="1"/>
  <c r="G1133" i="4"/>
  <c r="H1133" i="4" s="1"/>
  <c r="G1132" i="4"/>
  <c r="H1132" i="4" s="1"/>
  <c r="G1155" i="4"/>
  <c r="H1155" i="4" s="1"/>
  <c r="G1154" i="4"/>
  <c r="H1154" i="4" s="1"/>
  <c r="G1146" i="4"/>
  <c r="H1146" i="4" s="1"/>
  <c r="G1145" i="4"/>
  <c r="H1145" i="4" s="1"/>
  <c r="G1144" i="4"/>
  <c r="H1144" i="4" s="1"/>
  <c r="G1143" i="4"/>
  <c r="H1143" i="4" s="1"/>
  <c r="G1127" i="4" l="1"/>
  <c r="H1127" i="4" s="1"/>
  <c r="G1126" i="4"/>
  <c r="H1126" i="4" s="1"/>
  <c r="G1125" i="4"/>
  <c r="H1125" i="4" s="1"/>
  <c r="G1124" i="4"/>
  <c r="H1124" i="4" s="1"/>
  <c r="G1123" i="4"/>
  <c r="H1123" i="4" s="1"/>
  <c r="G1122" i="4"/>
  <c r="H1122" i="4" s="1"/>
  <c r="G1121" i="4"/>
  <c r="H1121" i="4" s="1"/>
  <c r="G1120" i="4"/>
  <c r="H1120" i="4" s="1"/>
  <c r="G962" i="4" l="1"/>
  <c r="H962" i="4" s="1"/>
  <c r="G978" i="4"/>
  <c r="H978" i="4" s="1"/>
  <c r="G1141" i="4"/>
  <c r="H1141" i="4" s="1"/>
  <c r="G1139" i="4" l="1"/>
  <c r="H1139" i="4" s="1"/>
  <c r="G1131" i="4" l="1"/>
  <c r="H1131" i="4" s="1"/>
  <c r="G762" i="4" l="1"/>
  <c r="G849" i="4" l="1"/>
  <c r="H849" i="4" s="1"/>
  <c r="G1130" i="4" l="1"/>
  <c r="H1130" i="4" s="1"/>
  <c r="G1129" i="4" l="1"/>
  <c r="H1129" i="4" s="1"/>
  <c r="G1128" i="4"/>
  <c r="H1128" i="4" s="1"/>
  <c r="G592" i="4" l="1"/>
  <c r="G591" i="4"/>
  <c r="G590" i="4"/>
  <c r="G587" i="4" l="1"/>
  <c r="H587" i="4" l="1"/>
  <c r="G1116" i="4" l="1"/>
  <c r="H1116" i="4" s="1"/>
  <c r="G1114" i="4"/>
  <c r="H1114" i="4" s="1"/>
  <c r="G1113" i="4"/>
  <c r="H1113" i="4" s="1"/>
  <c r="G1115" i="4"/>
  <c r="H1115" i="4" s="1"/>
  <c r="G1112" i="4"/>
  <c r="H1112" i="4" s="1"/>
  <c r="G1111" i="4"/>
  <c r="H1111" i="4" s="1"/>
  <c r="G489" i="4" l="1"/>
  <c r="G1103" i="4" l="1"/>
  <c r="H1103" i="4" s="1"/>
  <c r="G1102" i="4"/>
  <c r="H1102" i="4" s="1"/>
  <c r="G1108" i="4"/>
  <c r="H1108" i="4" s="1"/>
  <c r="G1107" i="4"/>
  <c r="H1107" i="4" s="1"/>
  <c r="G1105" i="4"/>
  <c r="H1105" i="4" s="1"/>
  <c r="G1104" i="4"/>
  <c r="H1104" i="4" s="1"/>
  <c r="H592" i="4" l="1"/>
  <c r="H590" i="4"/>
  <c r="H591" i="4"/>
  <c r="G582" i="4"/>
  <c r="H582" i="4" s="1"/>
  <c r="G538" i="4"/>
  <c r="H538" i="4" s="1"/>
  <c r="H586" i="4"/>
  <c r="H585" i="4"/>
  <c r="G584" i="4"/>
  <c r="H584" i="4" s="1"/>
  <c r="G583" i="4"/>
  <c r="H583" i="4" s="1"/>
  <c r="G578" i="4"/>
  <c r="H578" i="4" s="1"/>
  <c r="G577" i="4"/>
  <c r="H577" i="4" s="1"/>
  <c r="G576" i="4"/>
  <c r="H576" i="4" s="1"/>
  <c r="G575" i="4"/>
  <c r="H575" i="4" s="1"/>
  <c r="G574" i="4"/>
  <c r="H574" i="4" s="1"/>
  <c r="G573" i="4"/>
  <c r="H573" i="4" s="1"/>
  <c r="G572" i="4"/>
  <c r="H572" i="4" s="1"/>
  <c r="G571" i="4"/>
  <c r="H571" i="4" s="1"/>
  <c r="G570" i="4"/>
  <c r="H570" i="4" s="1"/>
  <c r="G569" i="4"/>
  <c r="H569" i="4" s="1"/>
  <c r="G568" i="4"/>
  <c r="H568" i="4" s="1"/>
  <c r="G567" i="4"/>
  <c r="H567" i="4" s="1"/>
  <c r="G566" i="4"/>
  <c r="H566" i="4" s="1"/>
  <c r="G565" i="4"/>
  <c r="H565" i="4" s="1"/>
  <c r="G564" i="4"/>
  <c r="H564" i="4" s="1"/>
  <c r="G563" i="4"/>
  <c r="H563" i="4" s="1"/>
  <c r="G562" i="4"/>
  <c r="H562" i="4" s="1"/>
  <c r="G561" i="4"/>
  <c r="H561" i="4" s="1"/>
  <c r="G560" i="4"/>
  <c r="H560" i="4" s="1"/>
  <c r="K560" i="4" l="1"/>
  <c r="G1119" i="4"/>
  <c r="H1119" i="4" s="1"/>
  <c r="G1118" i="4"/>
  <c r="H1118" i="4" s="1"/>
  <c r="G1117" i="4" l="1"/>
  <c r="H1117" i="4" s="1"/>
  <c r="G530" i="4" l="1"/>
  <c r="H530" i="4" s="1"/>
  <c r="G257" i="4" l="1"/>
  <c r="G258" i="4"/>
  <c r="G259" i="4"/>
  <c r="G261" i="4"/>
  <c r="G262" i="4"/>
  <c r="G263" i="4"/>
  <c r="G256" i="4"/>
  <c r="G255" i="4"/>
  <c r="G246" i="4"/>
  <c r="G247" i="4"/>
  <c r="G248" i="4"/>
  <c r="G250" i="4"/>
  <c r="G251" i="4"/>
  <c r="G252" i="4"/>
  <c r="G245" i="4"/>
  <c r="G244" i="4"/>
  <c r="G233" i="4"/>
  <c r="G234" i="4"/>
  <c r="G235" i="4"/>
  <c r="G236" i="4"/>
  <c r="G238" i="4"/>
  <c r="G239" i="4"/>
  <c r="G240" i="4"/>
  <c r="G241" i="4"/>
  <c r="G232" i="4"/>
  <c r="G231" i="4"/>
  <c r="G204" i="4"/>
  <c r="G205" i="4"/>
  <c r="G206" i="4"/>
  <c r="G207" i="4"/>
  <c r="G209" i="4"/>
  <c r="G210" i="4"/>
  <c r="G211" i="4"/>
  <c r="G212" i="4"/>
  <c r="G203" i="4"/>
  <c r="G201" i="4"/>
  <c r="G543" i="4"/>
  <c r="H543" i="4" s="1"/>
  <c r="H542" i="4"/>
  <c r="H541" i="4"/>
  <c r="G540" i="4"/>
  <c r="H540" i="4" s="1"/>
  <c r="G529" i="4"/>
  <c r="H529" i="4" s="1"/>
  <c r="G528" i="4"/>
  <c r="H528" i="4" s="1"/>
  <c r="G527" i="4"/>
  <c r="H527" i="4" s="1"/>
  <c r="G531" i="4"/>
  <c r="H531" i="4" s="1"/>
  <c r="G526" i="4"/>
  <c r="H526" i="4" s="1"/>
  <c r="G533" i="4"/>
  <c r="H533" i="4" s="1"/>
  <c r="G518" i="4" l="1"/>
  <c r="H518" i="4" s="1"/>
  <c r="G519" i="4"/>
  <c r="H519" i="4" s="1"/>
  <c r="G520" i="4"/>
  <c r="H520" i="4" s="1"/>
  <c r="G521" i="4"/>
  <c r="H521" i="4" s="1"/>
  <c r="G522" i="4"/>
  <c r="H522" i="4" s="1"/>
  <c r="G523" i="4"/>
  <c r="H523" i="4" s="1"/>
  <c r="G524" i="4"/>
  <c r="H524" i="4" s="1"/>
  <c r="G525" i="4"/>
  <c r="H525" i="4" s="1"/>
  <c r="G532" i="4"/>
  <c r="H532" i="4" s="1"/>
  <c r="G534" i="4"/>
  <c r="H534" i="4" s="1"/>
  <c r="G539" i="4"/>
  <c r="H539" i="4" s="1"/>
  <c r="G517" i="4"/>
  <c r="H517" i="4" s="1"/>
  <c r="G515" i="4"/>
  <c r="H515" i="4" s="1"/>
  <c r="G1110" i="4" l="1"/>
  <c r="H1110" i="4" s="1"/>
  <c r="G1100" i="4" l="1"/>
  <c r="H1100" i="4" s="1"/>
  <c r="G1101" i="4"/>
  <c r="H1101" i="4" s="1"/>
  <c r="G1109" i="4" l="1"/>
  <c r="H1109" i="4" s="1"/>
  <c r="G1099" i="4" l="1"/>
  <c r="H1099" i="4" s="1"/>
  <c r="G1098" i="4"/>
  <c r="H1098" i="4" s="1"/>
  <c r="G1097" i="4" l="1"/>
  <c r="H1097" i="4" s="1"/>
  <c r="G1096" i="4"/>
  <c r="H1096" i="4" s="1"/>
  <c r="G1095" i="4"/>
  <c r="H1095" i="4" s="1"/>
  <c r="G1094" i="4"/>
  <c r="H1094" i="4" s="1"/>
  <c r="G1093" i="4"/>
  <c r="H1093" i="4" s="1"/>
  <c r="G1092" i="4"/>
  <c r="H1092" i="4" s="1"/>
  <c r="G1091" i="4"/>
  <c r="H1091" i="4" s="1"/>
  <c r="G753" i="4" l="1"/>
  <c r="H753" i="4" s="1"/>
  <c r="G751" i="4"/>
  <c r="H751" i="4" s="1"/>
  <c r="G1090" i="4" l="1"/>
  <c r="H1090" i="4" s="1"/>
  <c r="G1089" i="4"/>
  <c r="H1089" i="4" s="1"/>
  <c r="G1085" i="4"/>
  <c r="H1085" i="4" s="1"/>
  <c r="H263" i="4" l="1"/>
  <c r="H262" i="4"/>
  <c r="H261" i="4"/>
  <c r="H259" i="4"/>
  <c r="H258" i="4"/>
  <c r="H257" i="4"/>
  <c r="H256" i="4"/>
  <c r="H252" i="4"/>
  <c r="H247" i="4"/>
  <c r="H241" i="4" l="1"/>
  <c r="H236" i="4"/>
  <c r="H234" i="4"/>
  <c r="H209" i="4"/>
  <c r="H211" i="4"/>
  <c r="H212" i="4"/>
  <c r="H207" i="4"/>
  <c r="H205" i="4"/>
  <c r="H255" i="4"/>
  <c r="J255" i="4"/>
  <c r="K255" i="4" l="1"/>
  <c r="G1088" i="4" l="1"/>
  <c r="H1088" i="4" s="1"/>
  <c r="G1087" i="4"/>
  <c r="H1087" i="4" s="1"/>
  <c r="G1086" i="4"/>
  <c r="H1086" i="4" s="1"/>
  <c r="G1084" i="4" l="1"/>
  <c r="H1084" i="4" s="1"/>
  <c r="G1074" i="4" l="1"/>
  <c r="H1074" i="4" s="1"/>
  <c r="G1083" i="4"/>
  <c r="H1083" i="4" s="1"/>
  <c r="G1082" i="4"/>
  <c r="H1082" i="4" s="1"/>
  <c r="G1081" i="4"/>
  <c r="H1081" i="4" s="1"/>
  <c r="G1080" i="4"/>
  <c r="H1080" i="4" s="1"/>
  <c r="G1079" i="4"/>
  <c r="H1079" i="4" s="1"/>
  <c r="G1078" i="4"/>
  <c r="H1078" i="4" s="1"/>
  <c r="G1077" i="4"/>
  <c r="H1077" i="4" s="1"/>
  <c r="G1076" i="4"/>
  <c r="H1076" i="4" s="1"/>
  <c r="G1075" i="4"/>
  <c r="H1075" i="4" s="1"/>
  <c r="G1073" i="4"/>
  <c r="H1073" i="4" s="1"/>
  <c r="G1072" i="4"/>
  <c r="H1072" i="4" s="1"/>
  <c r="G1071" i="4" l="1"/>
  <c r="H1071" i="4" s="1"/>
  <c r="G1070" i="4"/>
  <c r="H1070" i="4" s="1"/>
  <c r="G1068" i="4" l="1"/>
  <c r="H1068" i="4" s="1"/>
  <c r="G1067" i="4"/>
  <c r="H1067" i="4" s="1"/>
  <c r="G1066" i="4"/>
  <c r="H1066" i="4" s="1"/>
  <c r="G640" i="4" l="1"/>
  <c r="H640" i="4" s="1"/>
  <c r="G639" i="4"/>
  <c r="H639" i="4" s="1"/>
  <c r="G638" i="4"/>
  <c r="H638" i="4" s="1"/>
  <c r="G637" i="4"/>
  <c r="H637" i="4" s="1"/>
  <c r="G636" i="4"/>
  <c r="H636" i="4" s="1"/>
  <c r="G635" i="4"/>
  <c r="H635" i="4" s="1"/>
  <c r="G634" i="4"/>
  <c r="H634" i="4" s="1"/>
  <c r="G633" i="4"/>
  <c r="H633" i="4" s="1"/>
  <c r="G632" i="4"/>
  <c r="H632" i="4" s="1"/>
  <c r="G622" i="4"/>
  <c r="H622" i="4" s="1"/>
  <c r="G621" i="4"/>
  <c r="H621" i="4" s="1"/>
  <c r="G619" i="4"/>
  <c r="H619" i="4" s="1"/>
  <c r="G1060" i="4"/>
  <c r="H1060" i="4" s="1"/>
  <c r="G1059" i="4"/>
  <c r="H1059" i="4" s="1"/>
  <c r="G1061" i="4"/>
  <c r="H1061" i="4" s="1"/>
  <c r="G1065" i="4" l="1"/>
  <c r="H1065" i="4" s="1"/>
  <c r="G1064" i="4"/>
  <c r="H1064" i="4" s="1"/>
  <c r="G1063" i="4"/>
  <c r="H1063" i="4" s="1"/>
  <c r="G1062" i="4"/>
  <c r="H1062" i="4" s="1"/>
  <c r="G966" i="4" l="1"/>
  <c r="G1055" i="4" l="1"/>
  <c r="H1055" i="4" s="1"/>
  <c r="G1058" i="4" l="1"/>
  <c r="H1058" i="4" s="1"/>
  <c r="G1057" i="4"/>
  <c r="H1057" i="4" s="1"/>
  <c r="G1056" i="4"/>
  <c r="H1056" i="4" s="1"/>
  <c r="G1054" i="4"/>
  <c r="H1054" i="4" s="1"/>
  <c r="G1053" i="4"/>
  <c r="H1053" i="4" s="1"/>
  <c r="G1052" i="4"/>
  <c r="H1052" i="4" s="1"/>
  <c r="G168" i="4" l="1"/>
  <c r="G161" i="4"/>
  <c r="H168" i="4" l="1"/>
  <c r="H161" i="4"/>
  <c r="G154" i="4"/>
  <c r="H154" i="4" s="1"/>
  <c r="G130" i="4"/>
  <c r="H130" i="4" s="1"/>
  <c r="G1051" i="4" l="1"/>
  <c r="H1051" i="4" s="1"/>
  <c r="G1050" i="4" l="1"/>
  <c r="H1050" i="4" s="1"/>
  <c r="G1049" i="4"/>
  <c r="H1049" i="4" s="1"/>
  <c r="G1048" i="4"/>
  <c r="H1048" i="4" s="1"/>
  <c r="G1047" i="4" l="1"/>
  <c r="H1047" i="4" s="1"/>
  <c r="G1046" i="4"/>
  <c r="H1046" i="4" s="1"/>
  <c r="G1045" i="4" l="1"/>
  <c r="H1045" i="4" s="1"/>
  <c r="G1044" i="4"/>
  <c r="H1044" i="4" s="1"/>
  <c r="G903" i="4" l="1"/>
  <c r="H903" i="4" s="1"/>
  <c r="G1030" i="4" l="1"/>
  <c r="G1043" i="4" l="1"/>
  <c r="H1043" i="4" s="1"/>
  <c r="G1042" i="4" l="1"/>
  <c r="H1042" i="4" s="1"/>
  <c r="G1041" i="4" l="1"/>
  <c r="H1041" i="4" s="1"/>
  <c r="G1040" i="4"/>
  <c r="H1040" i="4" s="1"/>
  <c r="G1039" i="4"/>
  <c r="H1039" i="4" s="1"/>
  <c r="G1038" i="4"/>
  <c r="H1038" i="4" s="1"/>
  <c r="G1037" i="4"/>
  <c r="H1037" i="4" s="1"/>
  <c r="G1036" i="4" l="1"/>
  <c r="H1036" i="4" s="1"/>
  <c r="G1035" i="4"/>
  <c r="H1035" i="4" s="1"/>
  <c r="G1034" i="4"/>
  <c r="H1034" i="4" s="1"/>
  <c r="G1033" i="4"/>
  <c r="H1033" i="4" s="1"/>
  <c r="G1032" i="4"/>
  <c r="H1032" i="4" s="1"/>
  <c r="G1031" i="4"/>
  <c r="H1031" i="4" s="1"/>
  <c r="G672" i="4"/>
  <c r="H672" i="4" s="1"/>
  <c r="G786" i="4"/>
  <c r="H786" i="4" s="1"/>
  <c r="G1022" i="4"/>
  <c r="H1022" i="4" s="1"/>
  <c r="H1030" i="4"/>
  <c r="G1029" i="4"/>
  <c r="H1029" i="4" s="1"/>
  <c r="G1028" i="4"/>
  <c r="H1028" i="4" s="1"/>
  <c r="G1027" i="4"/>
  <c r="H1027" i="4" s="1"/>
  <c r="G1026" i="4"/>
  <c r="H1026" i="4" s="1"/>
  <c r="G1025" i="4"/>
  <c r="H1025" i="4" s="1"/>
  <c r="G1024" i="4"/>
  <c r="H1024" i="4" s="1"/>
  <c r="G1023" i="4"/>
  <c r="H1023" i="4" s="1"/>
  <c r="G797" i="4"/>
  <c r="H797" i="4" s="1"/>
  <c r="G796" i="4"/>
  <c r="H796" i="4" s="1"/>
  <c r="G795" i="4"/>
  <c r="H795" i="4" s="1"/>
  <c r="G794" i="4"/>
  <c r="H794" i="4" s="1"/>
  <c r="G793" i="4"/>
  <c r="H793" i="4" s="1"/>
  <c r="G792" i="4"/>
  <c r="H792" i="4" s="1"/>
  <c r="G478" i="4"/>
  <c r="H478" i="4" s="1"/>
  <c r="G477" i="4"/>
  <c r="H477" i="4" s="1"/>
  <c r="G490" i="4"/>
  <c r="H490" i="4" s="1"/>
  <c r="G492" i="4"/>
  <c r="H492" i="4" s="1"/>
  <c r="G488" i="4"/>
  <c r="H488" i="4" s="1"/>
  <c r="G487" i="4"/>
  <c r="H487" i="4" s="1"/>
  <c r="G485" i="4"/>
  <c r="H485" i="4" s="1"/>
  <c r="G484" i="4"/>
  <c r="H484" i="4" s="1"/>
  <c r="G411" i="4"/>
  <c r="H411" i="4" s="1"/>
  <c r="G397" i="4"/>
  <c r="H397" i="4" s="1"/>
  <c r="G658" i="4"/>
  <c r="H658" i="4" s="1"/>
  <c r="G657" i="4"/>
  <c r="H657" i="4" s="1"/>
  <c r="G656" i="4"/>
  <c r="H656" i="4" s="1"/>
  <c r="G653" i="4"/>
  <c r="H653" i="4" s="1"/>
  <c r="G652" i="4"/>
  <c r="H652" i="4" s="1"/>
  <c r="G651" i="4"/>
  <c r="H651" i="4" s="1"/>
  <c r="G648" i="4"/>
  <c r="H648" i="4" s="1"/>
  <c r="G647" i="4"/>
  <c r="H647" i="4" s="1"/>
  <c r="G646" i="4"/>
  <c r="H646" i="4" s="1"/>
  <c r="G643" i="4"/>
  <c r="H643" i="4" s="1"/>
  <c r="G642" i="4"/>
  <c r="H642" i="4" s="1"/>
  <c r="G641" i="4"/>
  <c r="H641" i="4" s="1"/>
  <c r="G385" i="4"/>
  <c r="H385" i="4" s="1"/>
  <c r="G382" i="4"/>
  <c r="H382" i="4" s="1"/>
  <c r="J615" i="4"/>
  <c r="G615" i="4"/>
  <c r="H615" i="4" s="1"/>
  <c r="J614" i="4"/>
  <c r="G614" i="4"/>
  <c r="H614" i="4" s="1"/>
  <c r="J613" i="4"/>
  <c r="G613" i="4"/>
  <c r="H613" i="4" s="1"/>
  <c r="J600" i="4"/>
  <c r="G600" i="4"/>
  <c r="H600" i="4" s="1"/>
  <c r="K600" i="4" s="1"/>
  <c r="J599" i="4"/>
  <c r="G599" i="4"/>
  <c r="H599" i="4" s="1"/>
  <c r="K599" i="4" s="1"/>
  <c r="J597" i="4"/>
  <c r="G597" i="4"/>
  <c r="H597" i="4" s="1"/>
  <c r="K597" i="4" s="1"/>
  <c r="J618" i="4"/>
  <c r="G618" i="4"/>
  <c r="H618" i="4" s="1"/>
  <c r="J617" i="4"/>
  <c r="G617" i="4"/>
  <c r="H617" i="4" s="1"/>
  <c r="J616" i="4"/>
  <c r="G616" i="4"/>
  <c r="H616" i="4" s="1"/>
  <c r="J612" i="4"/>
  <c r="G612" i="4"/>
  <c r="H612" i="4" s="1"/>
  <c r="K612" i="4" s="1"/>
  <c r="J611" i="4"/>
  <c r="G611" i="4"/>
  <c r="H611" i="4" s="1"/>
  <c r="K611" i="4" s="1"/>
  <c r="J610" i="4"/>
  <c r="G610" i="4"/>
  <c r="H610" i="4" s="1"/>
  <c r="J672" i="4" s="1"/>
  <c r="G1021" i="4"/>
  <c r="H1021" i="4" s="1"/>
  <c r="G1020" i="4"/>
  <c r="H1020" i="4" s="1"/>
  <c r="G1019" i="4"/>
  <c r="H1019" i="4" s="1"/>
  <c r="G1018" i="4"/>
  <c r="H1018" i="4" s="1"/>
  <c r="G1017" i="4"/>
  <c r="H1017" i="4" s="1"/>
  <c r="G1016" i="4"/>
  <c r="H1016" i="4" s="1"/>
  <c r="G1015" i="4"/>
  <c r="H1015" i="4" s="1"/>
  <c r="G1014" i="4"/>
  <c r="H1014" i="4" s="1"/>
  <c r="G1013" i="4"/>
  <c r="G1012" i="4"/>
  <c r="H1012" i="4" s="1"/>
  <c r="G1011" i="4"/>
  <c r="H1011" i="4" s="1"/>
  <c r="G1010" i="4"/>
  <c r="H1010" i="4" s="1"/>
  <c r="G1009" i="4"/>
  <c r="H1009" i="4" s="1"/>
  <c r="G1008" i="4"/>
  <c r="H1008" i="4" s="1"/>
  <c r="G1007" i="4"/>
  <c r="H1007" i="4" s="1"/>
  <c r="G1006" i="4"/>
  <c r="H1006" i="4" s="1"/>
  <c r="G1005" i="4"/>
  <c r="H1005" i="4" s="1"/>
  <c r="G1004" i="4"/>
  <c r="H1004" i="4" s="1"/>
  <c r="G1000" i="4"/>
  <c r="H1000" i="4" s="1"/>
  <c r="G999" i="4"/>
  <c r="H999" i="4" s="1"/>
  <c r="G998" i="4"/>
  <c r="H998" i="4" s="1"/>
  <c r="H248" i="4"/>
  <c r="H331" i="4"/>
  <c r="H330" i="4"/>
  <c r="H329" i="4"/>
  <c r="H328" i="4"/>
  <c r="H327" i="4"/>
  <c r="H326" i="4"/>
  <c r="H325" i="4"/>
  <c r="H324" i="4"/>
  <c r="G294" i="4"/>
  <c r="H294" i="4" s="1"/>
  <c r="G302" i="4"/>
  <c r="H302" i="4" s="1"/>
  <c r="G301" i="4"/>
  <c r="H301" i="4" s="1"/>
  <c r="G300" i="4"/>
  <c r="H300" i="4" s="1"/>
  <c r="G297" i="4"/>
  <c r="H297" i="4" s="1"/>
  <c r="G164" i="4"/>
  <c r="H164" i="4" s="1"/>
  <c r="G167" i="4"/>
  <c r="H167" i="4" s="1"/>
  <c r="G166" i="4"/>
  <c r="H166" i="4" s="1"/>
  <c r="G160" i="4"/>
  <c r="H160" i="4" s="1"/>
  <c r="G159" i="4"/>
  <c r="H159" i="4" s="1"/>
  <c r="G157" i="4"/>
  <c r="H157" i="4" s="1"/>
  <c r="G149" i="4"/>
  <c r="H149" i="4" s="1"/>
  <c r="G153" i="4"/>
  <c r="H153" i="4" s="1"/>
  <c r="G152" i="4"/>
  <c r="H152" i="4" s="1"/>
  <c r="G151" i="4"/>
  <c r="H151" i="4" s="1"/>
  <c r="G129" i="4"/>
  <c r="H129" i="4" s="1"/>
  <c r="G128" i="4"/>
  <c r="H128" i="4" s="1"/>
  <c r="G127" i="4"/>
  <c r="H127" i="4" s="1"/>
  <c r="G124" i="4"/>
  <c r="H124" i="4" s="1"/>
  <c r="G46" i="4"/>
  <c r="H46" i="4" s="1"/>
  <c r="G45" i="4"/>
  <c r="H45" i="4" s="1"/>
  <c r="G44" i="4"/>
  <c r="H44" i="4" s="1"/>
  <c r="G43" i="4"/>
  <c r="H43" i="4" s="1"/>
  <c r="G40" i="4"/>
  <c r="H40" i="4" s="1"/>
  <c r="G31" i="4"/>
  <c r="H31" i="4" s="1"/>
  <c r="G37" i="4"/>
  <c r="H37" i="4" s="1"/>
  <c r="G36" i="4"/>
  <c r="H36" i="4" s="1"/>
  <c r="G34" i="4"/>
  <c r="H34" i="4" s="1"/>
  <c r="G12" i="4"/>
  <c r="H12" i="4" s="1"/>
  <c r="G11" i="4"/>
  <c r="H11" i="4" s="1"/>
  <c r="G10" i="4"/>
  <c r="H10" i="4" s="1"/>
  <c r="G9" i="4"/>
  <c r="H9" i="4" s="1"/>
  <c r="G5" i="4"/>
  <c r="H5" i="4" s="1"/>
  <c r="G67" i="4"/>
  <c r="H67" i="4" s="1"/>
  <c r="G66" i="4"/>
  <c r="H66" i="4" s="1"/>
  <c r="G65" i="4"/>
  <c r="H65" i="4" s="1"/>
  <c r="G63" i="4"/>
  <c r="H63" i="4" s="1"/>
  <c r="G60" i="4"/>
  <c r="H60" i="4" s="1"/>
  <c r="G59" i="4"/>
  <c r="H59" i="4" s="1"/>
  <c r="G58" i="4"/>
  <c r="H58" i="4" s="1"/>
  <c r="G56" i="4"/>
  <c r="H56" i="4" s="1"/>
  <c r="G54" i="4"/>
  <c r="G53" i="4"/>
  <c r="H53" i="4" s="1"/>
  <c r="G52" i="4"/>
  <c r="H52" i="4" s="1"/>
  <c r="G51" i="4"/>
  <c r="H51" i="4" s="1"/>
  <c r="G49" i="4"/>
  <c r="H49" i="4" s="1"/>
  <c r="G997" i="4"/>
  <c r="H997" i="4" s="1"/>
  <c r="G996" i="4"/>
  <c r="H996" i="4" s="1"/>
  <c r="G995" i="4"/>
  <c r="H995" i="4" s="1"/>
  <c r="G994" i="4"/>
  <c r="H994" i="4" s="1"/>
  <c r="G993" i="4"/>
  <c r="H993" i="4" s="1"/>
  <c r="G992" i="4"/>
  <c r="H992" i="4" s="1"/>
  <c r="G991" i="4"/>
  <c r="H991" i="4" s="1"/>
  <c r="G990" i="4"/>
  <c r="H990" i="4" s="1"/>
  <c r="G989" i="4"/>
  <c r="H989" i="4" s="1"/>
  <c r="G988" i="4"/>
  <c r="H988" i="4" s="1"/>
  <c r="G987" i="4"/>
  <c r="H987" i="4" s="1"/>
  <c r="G986" i="4"/>
  <c r="H986" i="4" s="1"/>
  <c r="G985" i="4"/>
  <c r="H985" i="4" s="1"/>
  <c r="G984" i="4"/>
  <c r="H984" i="4" s="1"/>
  <c r="G980" i="4"/>
  <c r="H980" i="4" s="1"/>
  <c r="G979" i="4"/>
  <c r="H979" i="4" s="1"/>
  <c r="G977" i="4"/>
  <c r="H977" i="4" s="1"/>
  <c r="G976" i="4"/>
  <c r="H976" i="4" s="1"/>
  <c r="G975" i="4"/>
  <c r="H975" i="4" s="1"/>
  <c r="G974" i="4"/>
  <c r="H974" i="4" s="1"/>
  <c r="G973" i="4"/>
  <c r="H973" i="4" s="1"/>
  <c r="J324" i="4" s="1"/>
  <c r="G972" i="4"/>
  <c r="H972" i="4" s="1"/>
  <c r="G970" i="4"/>
  <c r="H970" i="4" s="1"/>
  <c r="G969" i="4"/>
  <c r="H969" i="4" s="1"/>
  <c r="G967" i="4"/>
  <c r="H967" i="4" s="1"/>
  <c r="G965" i="4"/>
  <c r="H965" i="4" s="1"/>
  <c r="G964" i="4"/>
  <c r="H964" i="4" s="1"/>
  <c r="G963" i="4"/>
  <c r="H963" i="4" s="1"/>
  <c r="G961" i="4"/>
  <c r="H961" i="4" s="1"/>
  <c r="G960" i="4"/>
  <c r="H960" i="4" s="1"/>
  <c r="G959" i="4"/>
  <c r="H959" i="4" s="1"/>
  <c r="G958" i="4"/>
  <c r="G957" i="4"/>
  <c r="G956" i="4"/>
  <c r="G955" i="4"/>
  <c r="H955" i="4" s="1"/>
  <c r="G954" i="4"/>
  <c r="H954" i="4" s="1"/>
  <c r="G953" i="4"/>
  <c r="H953" i="4" s="1"/>
  <c r="G945" i="4"/>
  <c r="H945" i="4" s="1"/>
  <c r="G938" i="4"/>
  <c r="H938" i="4" s="1"/>
  <c r="G952" i="4"/>
  <c r="H952" i="4" s="1"/>
  <c r="G951" i="4"/>
  <c r="H951" i="4" s="1"/>
  <c r="G950" i="4"/>
  <c r="H950" i="4" s="1"/>
  <c r="G949" i="4"/>
  <c r="G948" i="4"/>
  <c r="G947" i="4"/>
  <c r="H947" i="4" s="1"/>
  <c r="G946" i="4"/>
  <c r="H946" i="4" s="1"/>
  <c r="G944" i="4"/>
  <c r="H944" i="4" s="1"/>
  <c r="G943" i="4"/>
  <c r="H943" i="4" s="1"/>
  <c r="G942" i="4"/>
  <c r="H942" i="4" s="1"/>
  <c r="G941" i="4"/>
  <c r="H941" i="4" s="1"/>
  <c r="G940" i="4"/>
  <c r="H940" i="4" s="1"/>
  <c r="G939" i="4"/>
  <c r="H939" i="4" s="1"/>
  <c r="G937" i="4"/>
  <c r="H937" i="4" s="1"/>
  <c r="G936" i="4"/>
  <c r="H936" i="4" s="1"/>
  <c r="G935" i="4"/>
  <c r="H935" i="4" s="1"/>
  <c r="G934" i="4"/>
  <c r="H934" i="4" s="1"/>
  <c r="G933" i="4"/>
  <c r="H933" i="4" s="1"/>
  <c r="G932" i="4"/>
  <c r="H932" i="4" s="1"/>
  <c r="G931" i="4"/>
  <c r="H931" i="4" s="1"/>
  <c r="G930" i="4"/>
  <c r="H930" i="4" s="1"/>
  <c r="G929" i="4"/>
  <c r="H929" i="4" s="1"/>
  <c r="G928" i="4"/>
  <c r="H928" i="4" s="1"/>
  <c r="G927" i="4"/>
  <c r="H927" i="4" s="1"/>
  <c r="G926" i="4"/>
  <c r="H926" i="4" s="1"/>
  <c r="G925" i="4"/>
  <c r="H925" i="4" s="1"/>
  <c r="G924" i="4"/>
  <c r="H924" i="4" s="1"/>
  <c r="G923" i="4"/>
  <c r="H923" i="4" s="1"/>
  <c r="G922" i="4"/>
  <c r="H922" i="4" s="1"/>
  <c r="G921" i="4"/>
  <c r="H921" i="4" s="1"/>
  <c r="G920" i="4"/>
  <c r="H920" i="4" s="1"/>
  <c r="G919" i="4"/>
  <c r="H919" i="4" s="1"/>
  <c r="G918" i="4"/>
  <c r="H918" i="4" s="1"/>
  <c r="G917" i="4"/>
  <c r="H917" i="4" s="1"/>
  <c r="G916" i="4"/>
  <c r="H916" i="4" s="1"/>
  <c r="G915" i="4"/>
  <c r="H915" i="4" s="1"/>
  <c r="G914" i="4"/>
  <c r="H914" i="4" s="1"/>
  <c r="G913" i="4"/>
  <c r="H913" i="4" s="1"/>
  <c r="G912" i="4"/>
  <c r="H912" i="4" s="1"/>
  <c r="G911" i="4"/>
  <c r="H911" i="4" s="1"/>
  <c r="G910" i="4"/>
  <c r="H910" i="4" s="1"/>
  <c r="G909" i="4"/>
  <c r="H909" i="4" s="1"/>
  <c r="G908" i="4"/>
  <c r="H908" i="4" s="1"/>
  <c r="G907" i="4"/>
  <c r="H907" i="4" s="1"/>
  <c r="G906" i="4"/>
  <c r="H906" i="4" s="1"/>
  <c r="G905" i="4"/>
  <c r="H905" i="4" s="1"/>
  <c r="G904" i="4"/>
  <c r="H904" i="4" s="1"/>
  <c r="G902" i="4"/>
  <c r="H902" i="4" s="1"/>
  <c r="G901" i="4"/>
  <c r="H901" i="4" s="1"/>
  <c r="G900" i="4"/>
  <c r="H900" i="4" s="1"/>
  <c r="G899" i="4"/>
  <c r="H899" i="4" s="1"/>
  <c r="G863" i="4"/>
  <c r="H863" i="4" s="1"/>
  <c r="G861" i="4"/>
  <c r="H861" i="4" s="1"/>
  <c r="G859" i="4"/>
  <c r="H859" i="4" s="1"/>
  <c r="G857" i="4"/>
  <c r="H857" i="4" s="1"/>
  <c r="G855" i="4"/>
  <c r="H855" i="4" s="1"/>
  <c r="G853" i="4"/>
  <c r="H853" i="4" s="1"/>
  <c r="G851" i="4"/>
  <c r="H851" i="4" s="1"/>
  <c r="G850" i="4"/>
  <c r="H850" i="4" s="1"/>
  <c r="G848" i="4"/>
  <c r="H848" i="4" s="1"/>
  <c r="G847" i="4"/>
  <c r="H847" i="4" s="1"/>
  <c r="G846" i="4"/>
  <c r="H846" i="4" s="1"/>
  <c r="G845" i="4"/>
  <c r="H845" i="4" s="1"/>
  <c r="G844" i="4"/>
  <c r="H844" i="4" s="1"/>
  <c r="G843" i="4"/>
  <c r="H843" i="4" s="1"/>
  <c r="G842" i="4"/>
  <c r="H842" i="4" s="1"/>
  <c r="G841" i="4"/>
  <c r="H841" i="4" s="1"/>
  <c r="G840" i="4"/>
  <c r="H840" i="4" s="1"/>
  <c r="G839" i="4"/>
  <c r="H839" i="4" s="1"/>
  <c r="G838" i="4"/>
  <c r="H838" i="4" s="1"/>
  <c r="G837" i="4"/>
  <c r="H837" i="4" s="1"/>
  <c r="G836" i="4"/>
  <c r="H836" i="4" s="1"/>
  <c r="G835" i="4"/>
  <c r="H835" i="4" s="1"/>
  <c r="G834" i="4"/>
  <c r="H834" i="4" s="1"/>
  <c r="G833" i="4"/>
  <c r="H833" i="4" s="1"/>
  <c r="G832" i="4"/>
  <c r="H832" i="4" s="1"/>
  <c r="G831" i="4"/>
  <c r="H831" i="4" s="1"/>
  <c r="G830" i="4"/>
  <c r="H830" i="4" s="1"/>
  <c r="G829" i="4"/>
  <c r="H829" i="4" s="1"/>
  <c r="G828" i="4"/>
  <c r="H828" i="4" s="1"/>
  <c r="G827" i="4"/>
  <c r="H827" i="4" s="1"/>
  <c r="G826" i="4"/>
  <c r="H826" i="4" s="1"/>
  <c r="G825" i="4"/>
  <c r="H825" i="4" s="1"/>
  <c r="G824" i="4"/>
  <c r="H824" i="4" s="1"/>
  <c r="G820" i="4"/>
  <c r="H820" i="4" s="1"/>
  <c r="G819" i="4"/>
  <c r="H819" i="4" s="1"/>
  <c r="G818" i="4"/>
  <c r="H818" i="4" s="1"/>
  <c r="G817" i="4"/>
  <c r="H817" i="4" s="1"/>
  <c r="G816" i="4"/>
  <c r="H816" i="4" s="1"/>
  <c r="G815" i="4"/>
  <c r="H815" i="4" s="1"/>
  <c r="G814" i="4"/>
  <c r="H814" i="4" s="1"/>
  <c r="G813" i="4"/>
  <c r="H813" i="4" s="1"/>
  <c r="G812" i="4"/>
  <c r="H812" i="4" s="1"/>
  <c r="G811" i="4"/>
  <c r="H811" i="4" s="1"/>
  <c r="G810" i="4"/>
  <c r="H810" i="4" s="1"/>
  <c r="G809" i="4"/>
  <c r="H809" i="4" s="1"/>
  <c r="G808" i="4"/>
  <c r="G807" i="4"/>
  <c r="H807" i="4" s="1"/>
  <c r="G806" i="4"/>
  <c r="H806" i="4" s="1"/>
  <c r="G805" i="4"/>
  <c r="H805" i="4" s="1"/>
  <c r="G804" i="4"/>
  <c r="H804" i="4" s="1"/>
  <c r="G803" i="4"/>
  <c r="H803" i="4" s="1"/>
  <c r="G802" i="4"/>
  <c r="H802" i="4" s="1"/>
  <c r="G801" i="4"/>
  <c r="H801" i="4" s="1"/>
  <c r="G800" i="4"/>
  <c r="H800" i="4" s="1"/>
  <c r="G799" i="4"/>
  <c r="H799" i="4" s="1"/>
  <c r="G798" i="4"/>
  <c r="H798" i="4" s="1"/>
  <c r="G791" i="4"/>
  <c r="H791" i="4" s="1"/>
  <c r="G790" i="4"/>
  <c r="H790" i="4" s="1"/>
  <c r="G789" i="4"/>
  <c r="H789" i="4" s="1"/>
  <c r="G788" i="4"/>
  <c r="H788" i="4" s="1"/>
  <c r="G787" i="4"/>
  <c r="H787" i="4" s="1"/>
  <c r="G785" i="4"/>
  <c r="H785" i="4" s="1"/>
  <c r="G784" i="4"/>
  <c r="H784" i="4" s="1"/>
  <c r="G783" i="4"/>
  <c r="H783" i="4" s="1"/>
  <c r="G782" i="4"/>
  <c r="H782" i="4" s="1"/>
  <c r="G781" i="4"/>
  <c r="H781" i="4" s="1"/>
  <c r="G780" i="4"/>
  <c r="H780" i="4" s="1"/>
  <c r="G779" i="4"/>
  <c r="H779" i="4" s="1"/>
  <c r="G778" i="4"/>
  <c r="H778" i="4" s="1"/>
  <c r="G777" i="4"/>
  <c r="H777" i="4" s="1"/>
  <c r="G776" i="4"/>
  <c r="H776" i="4" s="1"/>
  <c r="G775" i="4"/>
  <c r="H775" i="4" s="1"/>
  <c r="G774" i="4"/>
  <c r="H774" i="4" s="1"/>
  <c r="G773" i="4"/>
  <c r="H773" i="4" s="1"/>
  <c r="G772" i="4"/>
  <c r="H772" i="4" s="1"/>
  <c r="G770" i="4"/>
  <c r="H770" i="4" s="1"/>
  <c r="G769" i="4"/>
  <c r="H769" i="4" s="1"/>
  <c r="G768" i="4"/>
  <c r="H768" i="4" s="1"/>
  <c r="G767" i="4"/>
  <c r="H767" i="4" s="1"/>
  <c r="G766" i="4"/>
  <c r="H766" i="4" s="1"/>
  <c r="G763" i="4"/>
  <c r="H763" i="4" s="1"/>
  <c r="G765" i="4"/>
  <c r="H765" i="4" s="1"/>
  <c r="G764" i="4"/>
  <c r="H764" i="4" s="1"/>
  <c r="H762" i="4"/>
  <c r="G761" i="4"/>
  <c r="H761" i="4" s="1"/>
  <c r="G760" i="4"/>
  <c r="H760" i="4" s="1"/>
  <c r="G759" i="4"/>
  <c r="H759" i="4" s="1"/>
  <c r="G758" i="4"/>
  <c r="H758" i="4" s="1"/>
  <c r="G757" i="4"/>
  <c r="H757" i="4" s="1"/>
  <c r="G756" i="4"/>
  <c r="H756" i="4" s="1"/>
  <c r="G755" i="4"/>
  <c r="H755" i="4" s="1"/>
  <c r="G754" i="4"/>
  <c r="H754" i="4" s="1"/>
  <c r="G750" i="4"/>
  <c r="H750" i="4" s="1"/>
  <c r="G749" i="4"/>
  <c r="H749" i="4" s="1"/>
  <c r="G748" i="4"/>
  <c r="H748" i="4" s="1"/>
  <c r="G747" i="4"/>
  <c r="H747" i="4" s="1"/>
  <c r="G746" i="4"/>
  <c r="H746" i="4" s="1"/>
  <c r="G745" i="4"/>
  <c r="H745" i="4" s="1"/>
  <c r="G744" i="4"/>
  <c r="H744" i="4" s="1"/>
  <c r="G743" i="4"/>
  <c r="H743" i="4" s="1"/>
  <c r="G742" i="4"/>
  <c r="H742" i="4" s="1"/>
  <c r="G741" i="4"/>
  <c r="H741" i="4" s="1"/>
  <c r="G740" i="4"/>
  <c r="H740" i="4" s="1"/>
  <c r="G739" i="4"/>
  <c r="H739" i="4" s="1"/>
  <c r="G738" i="4"/>
  <c r="H738" i="4" s="1"/>
  <c r="G734" i="4"/>
  <c r="H734" i="4" s="1"/>
  <c r="G733" i="4"/>
  <c r="H733" i="4" s="1"/>
  <c r="G732" i="4"/>
  <c r="H732" i="4" s="1"/>
  <c r="G713" i="4"/>
  <c r="H713" i="4" s="1"/>
  <c r="G712" i="4"/>
  <c r="H712" i="4" s="1"/>
  <c r="G711" i="4"/>
  <c r="H711" i="4" s="1"/>
  <c r="G710" i="4"/>
  <c r="H710" i="4" s="1"/>
  <c r="G709" i="4"/>
  <c r="H709" i="4" s="1"/>
  <c r="G708" i="4"/>
  <c r="H708" i="4" s="1"/>
  <c r="G707" i="4"/>
  <c r="H707" i="4" s="1"/>
  <c r="G706" i="4"/>
  <c r="H706" i="4" s="1"/>
  <c r="G705" i="4"/>
  <c r="H705" i="4" s="1"/>
  <c r="G704" i="4"/>
  <c r="H704" i="4" s="1"/>
  <c r="G703" i="4"/>
  <c r="H703" i="4" s="1"/>
  <c r="G702" i="4"/>
  <c r="H702" i="4" s="1"/>
  <c r="G701" i="4"/>
  <c r="H701" i="4" s="1"/>
  <c r="G700" i="4"/>
  <c r="H700" i="4" s="1"/>
  <c r="G699" i="4"/>
  <c r="H699" i="4" s="1"/>
  <c r="G688" i="4"/>
  <c r="H688" i="4" s="1"/>
  <c r="G687" i="4"/>
  <c r="H687" i="4" s="1"/>
  <c r="J686" i="4"/>
  <c r="J685" i="4"/>
  <c r="J684" i="4"/>
  <c r="J683" i="4"/>
  <c r="J682" i="4"/>
  <c r="J681" i="4"/>
  <c r="J680" i="4"/>
  <c r="J679" i="4"/>
  <c r="J678" i="4"/>
  <c r="J677" i="4"/>
  <c r="J676" i="4"/>
  <c r="J675" i="4"/>
  <c r="J674" i="4"/>
  <c r="J673" i="4"/>
  <c r="G686" i="4"/>
  <c r="H686" i="4" s="1"/>
  <c r="G685" i="4"/>
  <c r="H685" i="4" s="1"/>
  <c r="G684" i="4"/>
  <c r="H684" i="4" s="1"/>
  <c r="G683" i="4"/>
  <c r="H683" i="4" s="1"/>
  <c r="G682" i="4"/>
  <c r="H682" i="4" s="1"/>
  <c r="G681" i="4"/>
  <c r="H681" i="4" s="1"/>
  <c r="G680" i="4"/>
  <c r="H680" i="4" s="1"/>
  <c r="G679" i="4"/>
  <c r="H679" i="4" s="1"/>
  <c r="G678" i="4"/>
  <c r="H678" i="4" s="1"/>
  <c r="G677" i="4"/>
  <c r="H677" i="4" s="1"/>
  <c r="G676" i="4"/>
  <c r="H676" i="4" s="1"/>
  <c r="G675" i="4"/>
  <c r="H675" i="4" s="1"/>
  <c r="G674" i="4"/>
  <c r="H674" i="4" s="1"/>
  <c r="G673" i="4"/>
  <c r="H673" i="4" s="1"/>
  <c r="G661" i="4"/>
  <c r="H661" i="4" s="1"/>
  <c r="G334" i="4"/>
  <c r="H334" i="4" s="1"/>
  <c r="G333" i="4"/>
  <c r="H333" i="4" s="1"/>
  <c r="G332" i="4"/>
  <c r="H332" i="4" s="1"/>
  <c r="G514" i="4"/>
  <c r="H514" i="4" s="1"/>
  <c r="G513" i="4"/>
  <c r="H513" i="4" s="1"/>
  <c r="G494" i="4"/>
  <c r="H494" i="4" s="1"/>
  <c r="G493" i="4"/>
  <c r="H493" i="4" s="1"/>
  <c r="G491" i="4"/>
  <c r="H491" i="4" s="1"/>
  <c r="H489" i="4"/>
  <c r="G486" i="4"/>
  <c r="H486" i="4" s="1"/>
  <c r="G482" i="4"/>
  <c r="H482" i="4" s="1"/>
  <c r="G481" i="4"/>
  <c r="H481" i="4" s="1"/>
  <c r="G480" i="4"/>
  <c r="H480" i="4" s="1"/>
  <c r="G479" i="4"/>
  <c r="H479" i="4" s="1"/>
  <c r="G474" i="4"/>
  <c r="H474" i="4" s="1"/>
  <c r="G473" i="4"/>
  <c r="H473" i="4" s="1"/>
  <c r="G472" i="4"/>
  <c r="H472" i="4" s="1"/>
  <c r="G471" i="4"/>
  <c r="H471" i="4" s="1"/>
  <c r="G470" i="4"/>
  <c r="H470" i="4" s="1"/>
  <c r="G466" i="4"/>
  <c r="H466" i="4" s="1"/>
  <c r="G465" i="4"/>
  <c r="H465" i="4" s="1"/>
  <c r="G461" i="4"/>
  <c r="H461" i="4" s="1"/>
  <c r="G460" i="4"/>
  <c r="H460" i="4" s="1"/>
  <c r="G459" i="4"/>
  <c r="H459" i="4" s="1"/>
  <c r="G458" i="4"/>
  <c r="H458" i="4" s="1"/>
  <c r="G456" i="4"/>
  <c r="H456" i="4" s="1"/>
  <c r="G453" i="4"/>
  <c r="H453" i="4" s="1"/>
  <c r="G452" i="4"/>
  <c r="H452" i="4" s="1"/>
  <c r="G451" i="4"/>
  <c r="H451" i="4" s="1"/>
  <c r="G450" i="4"/>
  <c r="H450" i="4" s="1"/>
  <c r="G449" i="4"/>
  <c r="H449" i="4" s="1"/>
  <c r="G446" i="4"/>
  <c r="H446" i="4" s="1"/>
  <c r="G444" i="4"/>
  <c r="H444" i="4" s="1"/>
  <c r="G443" i="4"/>
  <c r="H443" i="4" s="1"/>
  <c r="G442" i="4"/>
  <c r="H442" i="4" s="1"/>
  <c r="G441" i="4"/>
  <c r="H441" i="4" s="1"/>
  <c r="G420" i="4"/>
  <c r="H420" i="4" s="1"/>
  <c r="G419" i="4"/>
  <c r="H419" i="4" s="1"/>
  <c r="G418" i="4"/>
  <c r="H418" i="4" s="1"/>
  <c r="G417" i="4"/>
  <c r="H417" i="4" s="1"/>
  <c r="G416" i="4"/>
  <c r="H416" i="4" s="1"/>
  <c r="G412" i="4"/>
  <c r="H412" i="4" s="1"/>
  <c r="G439" i="4"/>
  <c r="H439" i="4" s="1"/>
  <c r="G408" i="4"/>
  <c r="H408" i="4" s="1"/>
  <c r="G405" i="4"/>
  <c r="H405" i="4" s="1"/>
  <c r="G404" i="4"/>
  <c r="H404" i="4" s="1"/>
  <c r="G403" i="4"/>
  <c r="H403" i="4" s="1"/>
  <c r="G402" i="4"/>
  <c r="H402" i="4" s="1"/>
  <c r="G401" i="4"/>
  <c r="H401" i="4" s="1"/>
  <c r="G400" i="4"/>
  <c r="H400" i="4" s="1"/>
  <c r="G399" i="4"/>
  <c r="H399" i="4" s="1"/>
  <c r="G396" i="4"/>
  <c r="H396" i="4" s="1"/>
  <c r="G395" i="4"/>
  <c r="H395" i="4" s="1"/>
  <c r="G394" i="4"/>
  <c r="H394" i="4" s="1"/>
  <c r="G390" i="4"/>
  <c r="H390" i="4" s="1"/>
  <c r="G389" i="4"/>
  <c r="H389" i="4" s="1"/>
  <c r="G388" i="4"/>
  <c r="H388" i="4" s="1"/>
  <c r="G387" i="4"/>
  <c r="H387" i="4" s="1"/>
  <c r="G386" i="4"/>
  <c r="H386" i="4" s="1"/>
  <c r="G384" i="4"/>
  <c r="H384" i="4" s="1"/>
  <c r="G383" i="4"/>
  <c r="H383" i="4" s="1"/>
  <c r="G381" i="4"/>
  <c r="H381" i="4" s="1"/>
  <c r="G380" i="4"/>
  <c r="H380" i="4" s="1"/>
  <c r="G393" i="4"/>
  <c r="H393" i="4" s="1"/>
  <c r="G379" i="4"/>
  <c r="H379" i="4" s="1"/>
  <c r="G360" i="4"/>
  <c r="H360" i="4" s="1"/>
  <c r="G359" i="4"/>
  <c r="H359" i="4" s="1"/>
  <c r="G358" i="4"/>
  <c r="H358" i="4" s="1"/>
  <c r="G357" i="4"/>
  <c r="H357" i="4" s="1"/>
  <c r="G356" i="4"/>
  <c r="H356" i="4" s="1"/>
  <c r="G355" i="4"/>
  <c r="H355" i="4" s="1"/>
  <c r="G354" i="4"/>
  <c r="H354" i="4" s="1"/>
  <c r="G352" i="4"/>
  <c r="H352" i="4" s="1"/>
  <c r="G351" i="4"/>
  <c r="H351" i="4" s="1"/>
  <c r="G350" i="4"/>
  <c r="H350" i="4" s="1"/>
  <c r="G349" i="4"/>
  <c r="H349" i="4" s="1"/>
  <c r="G348" i="4"/>
  <c r="H348" i="4" s="1"/>
  <c r="G347" i="4"/>
  <c r="H347" i="4" s="1"/>
  <c r="G346" i="4"/>
  <c r="H346" i="4" s="1"/>
  <c r="G345" i="4"/>
  <c r="H345" i="4" s="1"/>
  <c r="G344" i="4"/>
  <c r="H344" i="4" s="1"/>
  <c r="G343" i="4"/>
  <c r="H343" i="4" s="1"/>
  <c r="G342" i="4"/>
  <c r="H342" i="4" s="1"/>
  <c r="G341" i="4"/>
  <c r="H341" i="4" s="1"/>
  <c r="G340" i="4"/>
  <c r="H340" i="4" s="1"/>
  <c r="G339" i="4"/>
  <c r="H339" i="4" s="1"/>
  <c r="G338" i="4"/>
  <c r="H338" i="4" s="1"/>
  <c r="G337" i="4"/>
  <c r="H337" i="4" s="1"/>
  <c r="G336" i="4"/>
  <c r="H336" i="4" s="1"/>
  <c r="G335" i="4"/>
  <c r="H335" i="4" s="1"/>
  <c r="G293" i="4"/>
  <c r="H293" i="4" s="1"/>
  <c r="G292" i="4"/>
  <c r="H292" i="4" s="1"/>
  <c r="G291" i="4"/>
  <c r="H291" i="4" s="1"/>
  <c r="G290" i="4"/>
  <c r="H290" i="4" s="1"/>
  <c r="G289" i="4"/>
  <c r="H289" i="4" s="1"/>
  <c r="G288" i="4"/>
  <c r="H288" i="4" s="1"/>
  <c r="G287" i="4"/>
  <c r="H287" i="4" s="1"/>
  <c r="G286" i="4"/>
  <c r="H286" i="4" s="1"/>
  <c r="G285" i="4"/>
  <c r="H285" i="4" s="1"/>
  <c r="G284" i="4"/>
  <c r="H284" i="4" s="1"/>
  <c r="G283" i="4"/>
  <c r="H283" i="4" s="1"/>
  <c r="G282" i="4"/>
  <c r="H282" i="4" s="1"/>
  <c r="G281" i="4"/>
  <c r="H281" i="4" s="1"/>
  <c r="G280" i="4"/>
  <c r="H280" i="4" s="1"/>
  <c r="G279" i="4"/>
  <c r="H279" i="4" s="1"/>
  <c r="G278" i="4"/>
  <c r="H278" i="4" s="1"/>
  <c r="G277" i="4"/>
  <c r="H277" i="4" s="1"/>
  <c r="G276" i="4"/>
  <c r="H276" i="4" s="1"/>
  <c r="G275" i="4"/>
  <c r="H275" i="4" s="1"/>
  <c r="G274" i="4"/>
  <c r="H274" i="4" s="1"/>
  <c r="G273" i="4"/>
  <c r="H273" i="4" s="1"/>
  <c r="G272" i="4"/>
  <c r="H272" i="4" s="1"/>
  <c r="G271" i="4"/>
  <c r="H271" i="4" s="1"/>
  <c r="G270" i="4"/>
  <c r="H270" i="4" s="1"/>
  <c r="G269" i="4"/>
  <c r="H269" i="4" s="1"/>
  <c r="G268" i="4"/>
  <c r="H268" i="4" s="1"/>
  <c r="G267" i="4"/>
  <c r="H267" i="4" s="1"/>
  <c r="G266" i="4"/>
  <c r="H266" i="4" s="1"/>
  <c r="H251" i="4"/>
  <c r="H250" i="4"/>
  <c r="H246" i="4"/>
  <c r="H245" i="4"/>
  <c r="H244" i="4"/>
  <c r="H240" i="4"/>
  <c r="H239" i="4"/>
  <c r="H238" i="4"/>
  <c r="H235" i="4"/>
  <c r="H233" i="4"/>
  <c r="H232" i="4"/>
  <c r="H210" i="4"/>
  <c r="H206" i="4"/>
  <c r="H204" i="4"/>
  <c r="H203" i="4"/>
  <c r="H231" i="4"/>
  <c r="H201" i="4"/>
  <c r="G197" i="4"/>
  <c r="H197" i="4" s="1"/>
  <c r="G195" i="4"/>
  <c r="H195" i="4" s="1"/>
  <c r="G190" i="4"/>
  <c r="H190" i="4" s="1"/>
  <c r="G188" i="4"/>
  <c r="H188" i="4" s="1"/>
  <c r="G180" i="4"/>
  <c r="H180" i="4" s="1"/>
  <c r="G172" i="4"/>
  <c r="H172" i="4" s="1"/>
  <c r="G194" i="4"/>
  <c r="H194" i="4" s="1"/>
  <c r="G187" i="4"/>
  <c r="H187" i="4" s="1"/>
  <c r="G179" i="4"/>
  <c r="H179" i="4" s="1"/>
  <c r="G171" i="4"/>
  <c r="H171" i="4" s="1"/>
  <c r="G123" i="4"/>
  <c r="H123" i="4" s="1"/>
  <c r="G122" i="4"/>
  <c r="H122" i="4" s="1"/>
  <c r="G121" i="4"/>
  <c r="H121" i="4" s="1"/>
  <c r="G120" i="4"/>
  <c r="H120" i="4" s="1"/>
  <c r="G119" i="4"/>
  <c r="H119" i="4" s="1"/>
  <c r="G118" i="4"/>
  <c r="H118" i="4" s="1"/>
  <c r="G117" i="4"/>
  <c r="H117" i="4" s="1"/>
  <c r="G116" i="4"/>
  <c r="H116" i="4" s="1"/>
  <c r="G115" i="4"/>
  <c r="H115" i="4" s="1"/>
  <c r="G114" i="4"/>
  <c r="H114" i="4" s="1"/>
  <c r="G113" i="4"/>
  <c r="H113" i="4" s="1"/>
  <c r="G112" i="4"/>
  <c r="H112" i="4" s="1"/>
  <c r="G111" i="4"/>
  <c r="H111" i="4" s="1"/>
  <c r="G110" i="4"/>
  <c r="H110" i="4" s="1"/>
  <c r="G109" i="4"/>
  <c r="H109" i="4" s="1"/>
  <c r="G99" i="4"/>
  <c r="H99" i="4" s="1"/>
  <c r="G108" i="4"/>
  <c r="H108" i="4" s="1"/>
  <c r="G107" i="4"/>
  <c r="H107" i="4" s="1"/>
  <c r="G106" i="4"/>
  <c r="H106" i="4" s="1"/>
  <c r="G105" i="4"/>
  <c r="H105" i="4" s="1"/>
  <c r="G104" i="4"/>
  <c r="H104" i="4" s="1"/>
  <c r="G103" i="4"/>
  <c r="H103" i="4" s="1"/>
  <c r="G102" i="4"/>
  <c r="H102" i="4" s="1"/>
  <c r="G101" i="4"/>
  <c r="H101" i="4" s="1"/>
  <c r="G100" i="4"/>
  <c r="H100" i="4" s="1"/>
  <c r="G98" i="4"/>
  <c r="H98" i="4" s="1"/>
  <c r="G97" i="4"/>
  <c r="H97" i="4" s="1"/>
  <c r="G96" i="4"/>
  <c r="H96" i="4" s="1"/>
  <c r="G95" i="4"/>
  <c r="H95" i="4" s="1"/>
  <c r="G94" i="4"/>
  <c r="H94" i="4" s="1"/>
  <c r="G93" i="4"/>
  <c r="H93" i="4" s="1"/>
  <c r="G92" i="4"/>
  <c r="H92" i="4" s="1"/>
  <c r="G91" i="4"/>
  <c r="H91" i="4" s="1"/>
  <c r="G90" i="4"/>
  <c r="H90" i="4" s="1"/>
  <c r="G89" i="4"/>
  <c r="H89" i="4" s="1"/>
  <c r="G88" i="4"/>
  <c r="H88" i="4" s="1"/>
  <c r="G87" i="4"/>
  <c r="H87" i="4" s="1"/>
  <c r="G86" i="4"/>
  <c r="H86" i="4" s="1"/>
  <c r="G85" i="4"/>
  <c r="H85" i="4" s="1"/>
  <c r="G84" i="4"/>
  <c r="H84" i="4" s="1"/>
  <c r="G83" i="4"/>
  <c r="H83" i="4" s="1"/>
  <c r="G82" i="4"/>
  <c r="H82" i="4" s="1"/>
  <c r="G81" i="4"/>
  <c r="H81" i="4" s="1"/>
  <c r="G80" i="4"/>
  <c r="H80" i="4" s="1"/>
  <c r="G79" i="4"/>
  <c r="H79" i="4" s="1"/>
  <c r="G78" i="4"/>
  <c r="H78" i="4" s="1"/>
  <c r="G77" i="4"/>
  <c r="H77" i="4" s="1"/>
  <c r="G76" i="4"/>
  <c r="H76" i="4" s="1"/>
  <c r="G75" i="4"/>
  <c r="H75" i="4" s="1"/>
  <c r="G74" i="4"/>
  <c r="H74" i="4" s="1"/>
  <c r="G73" i="4"/>
  <c r="H73" i="4" s="1"/>
  <c r="G72" i="4"/>
  <c r="H72" i="4" s="1"/>
  <c r="G71" i="4"/>
  <c r="H71" i="4" s="1"/>
  <c r="G70" i="4"/>
  <c r="H70" i="4" s="1"/>
  <c r="J712" i="4"/>
  <c r="J711" i="4"/>
  <c r="J710" i="4"/>
  <c r="J709" i="4"/>
  <c r="J708" i="4"/>
  <c r="J707" i="4"/>
  <c r="J706" i="4"/>
  <c r="J705" i="4"/>
  <c r="J704" i="4"/>
  <c r="J703" i="4"/>
  <c r="J702" i="4"/>
  <c r="J701" i="4"/>
  <c r="J700" i="4"/>
  <c r="J699" i="4"/>
  <c r="J688" i="4"/>
  <c r="J687" i="4"/>
  <c r="H966" i="4"/>
  <c r="F948" i="4"/>
  <c r="F949" i="4"/>
  <c r="F956" i="4"/>
  <c r="F957" i="4"/>
  <c r="F958" i="4"/>
  <c r="H495" i="4"/>
  <c r="H496" i="4"/>
  <c r="H823" i="4"/>
  <c r="H822" i="4"/>
  <c r="H821" i="4"/>
  <c r="H476" i="4"/>
  <c r="H475" i="4"/>
  <c r="J456" i="4"/>
  <c r="H455" i="4"/>
  <c r="H454" i="4"/>
  <c r="J439" i="4"/>
  <c r="H422" i="4"/>
  <c r="H421" i="4"/>
  <c r="J408" i="4"/>
  <c r="H407" i="4"/>
  <c r="H406" i="4"/>
  <c r="H392" i="4"/>
  <c r="H391" i="4"/>
  <c r="H362" i="4"/>
  <c r="H361" i="4"/>
  <c r="J244" i="4"/>
  <c r="J231" i="4"/>
  <c r="J201" i="4"/>
  <c r="J194" i="4"/>
  <c r="J187" i="4"/>
  <c r="J179" i="4"/>
  <c r="J171" i="4"/>
  <c r="J164" i="4"/>
  <c r="J157" i="4"/>
  <c r="J149" i="4"/>
  <c r="J124" i="4"/>
  <c r="B52" i="3"/>
  <c r="H808" i="4" l="1"/>
  <c r="K482" i="4"/>
  <c r="J352" i="4"/>
  <c r="K352" i="4" s="1"/>
  <c r="J5" i="4"/>
  <c r="K5" i="4" s="1"/>
  <c r="J515" i="4"/>
  <c r="K515" i="4" s="1"/>
  <c r="J49" i="4"/>
  <c r="K49" i="4" s="1"/>
  <c r="K610" i="4"/>
  <c r="J648" i="4"/>
  <c r="K648" i="4" s="1"/>
  <c r="J657" i="4"/>
  <c r="K657" i="4" s="1"/>
  <c r="J651" i="4"/>
  <c r="K651" i="4" s="1"/>
  <c r="J652" i="4"/>
  <c r="K652" i="4" s="1"/>
  <c r="J653" i="4"/>
  <c r="K653" i="4" s="1"/>
  <c r="J642" i="4"/>
  <c r="K642" i="4" s="1"/>
  <c r="J646" i="4"/>
  <c r="K646" i="4" s="1"/>
  <c r="J647" i="4"/>
  <c r="K647" i="4" s="1"/>
  <c r="J656" i="4"/>
  <c r="K656" i="4" s="1"/>
  <c r="J643" i="4"/>
  <c r="K643" i="4" s="1"/>
  <c r="J658" i="4"/>
  <c r="K658" i="4" s="1"/>
  <c r="J641" i="4"/>
  <c r="K641" i="4" s="1"/>
  <c r="J661" i="4"/>
  <c r="K661" i="4" s="1"/>
  <c r="J40" i="4"/>
  <c r="K40" i="4" s="1"/>
  <c r="J56" i="4"/>
  <c r="K56" i="4" s="1"/>
  <c r="J294" i="4"/>
  <c r="K294" i="4" s="1"/>
  <c r="J31" i="4"/>
  <c r="K31" i="4" s="1"/>
  <c r="J63" i="4"/>
  <c r="K63" i="4" s="1"/>
  <c r="J633" i="4"/>
  <c r="K633" i="4" s="1"/>
  <c r="J632" i="4"/>
  <c r="K632" i="4" s="1"/>
  <c r="J622" i="4"/>
  <c r="K622" i="4" s="1"/>
  <c r="J638" i="4"/>
  <c r="K638" i="4" s="1"/>
  <c r="J621" i="4"/>
  <c r="K621" i="4" s="1"/>
  <c r="J619" i="4"/>
  <c r="K619" i="4" s="1"/>
  <c r="J636" i="4"/>
  <c r="K636" i="4" s="1"/>
  <c r="J634" i="4"/>
  <c r="K634" i="4" s="1"/>
  <c r="J640" i="4"/>
  <c r="K640" i="4" s="1"/>
  <c r="J635" i="4"/>
  <c r="K635" i="4" s="1"/>
  <c r="J639" i="4"/>
  <c r="K639" i="4" s="1"/>
  <c r="J637" i="4"/>
  <c r="K637" i="4" s="1"/>
  <c r="H1013" i="4"/>
  <c r="K684" i="4"/>
  <c r="H957" i="4"/>
  <c r="K201" i="4"/>
  <c r="H956" i="4"/>
  <c r="K678" i="4"/>
  <c r="K699" i="4"/>
  <c r="K711" i="4"/>
  <c r="J379" i="4"/>
  <c r="K379" i="4" s="1"/>
  <c r="J393" i="4"/>
  <c r="K393" i="4" s="1"/>
  <c r="K673" i="4"/>
  <c r="K685" i="4"/>
  <c r="K408" i="4"/>
  <c r="K700" i="4"/>
  <c r="K712" i="4"/>
  <c r="K701" i="4"/>
  <c r="K683" i="4"/>
  <c r="K680" i="4"/>
  <c r="K618" i="4"/>
  <c r="K171" i="4"/>
  <c r="K704" i="4"/>
  <c r="K179" i="4"/>
  <c r="K244" i="4"/>
  <c r="K706" i="4"/>
  <c r="K124" i="4"/>
  <c r="K707" i="4"/>
  <c r="H948" i="4"/>
  <c r="K679" i="4"/>
  <c r="K702" i="4"/>
  <c r="K157" i="4"/>
  <c r="K672" i="4"/>
  <c r="H958" i="4"/>
  <c r="K614" i="4"/>
  <c r="K149" i="4"/>
  <c r="K324" i="4"/>
  <c r="K615" i="4"/>
  <c r="K676" i="4"/>
  <c r="K688" i="4"/>
  <c r="K710" i="4"/>
  <c r="K703" i="4"/>
  <c r="H949" i="4"/>
  <c r="K681" i="4"/>
  <c r="K682" i="4"/>
  <c r="K613" i="4"/>
  <c r="K456" i="4"/>
  <c r="K439" i="4"/>
  <c r="K674" i="4"/>
  <c r="K616" i="4"/>
  <c r="K705" i="4"/>
  <c r="K675" i="4"/>
  <c r="K617" i="4"/>
  <c r="K194" i="4"/>
  <c r="K231" i="4"/>
  <c r="K164" i="4"/>
  <c r="K687" i="4"/>
  <c r="K677" i="4"/>
  <c r="K686" i="4"/>
  <c r="K708" i="4"/>
  <c r="K709" i="4"/>
  <c r="K187" i="4"/>
</calcChain>
</file>

<file path=xl/sharedStrings.xml><?xml version="1.0" encoding="utf-8"?>
<sst xmlns="http://schemas.openxmlformats.org/spreadsheetml/2006/main" count="19785" uniqueCount="2655">
  <si>
    <t>LÉGENDE</t>
  </si>
  <si>
    <r>
      <rPr>
        <b/>
        <sz val="10"/>
        <color theme="4"/>
        <rFont val="Calibri"/>
        <family val="2"/>
        <scheme val="minor"/>
      </rPr>
      <t>CONFIGURATION DÉPART</t>
    </r>
    <r>
      <rPr>
        <b/>
        <sz val="10"/>
        <color indexed="48"/>
        <rFont val="Calibri"/>
        <family val="2"/>
        <scheme val="minor"/>
      </rPr>
      <t xml:space="preserve"> - </t>
    </r>
    <r>
      <rPr>
        <b/>
        <sz val="10"/>
        <color rgb="FFF0942B"/>
        <rFont val="Calibri"/>
        <family val="2"/>
        <scheme val="minor"/>
      </rPr>
      <t>ORANGE : TAXES COPIES PRIVÉES  -</t>
    </r>
    <r>
      <rPr>
        <b/>
        <sz val="10"/>
        <color rgb="FF2CAB42"/>
        <rFont val="Calibri"/>
        <family val="2"/>
        <scheme val="minor"/>
      </rPr>
      <t xml:space="preserve"> VERT : ECO TAXE</t>
    </r>
  </si>
  <si>
    <t>Catégories - Configurations</t>
  </si>
  <si>
    <t>Nomenclatures CPV</t>
  </si>
  <si>
    <t>Code NACRES</t>
  </si>
  <si>
    <r>
      <t xml:space="preserve">ANCIEN TARIF N°18 - </t>
    </r>
    <r>
      <rPr>
        <sz val="18"/>
        <color rgb="FF3DB97C"/>
        <rFont val="Calibri"/>
        <family val="2"/>
        <scheme val="minor"/>
      </rPr>
      <t>VALIDÉ AU 05 OCTOBRE 2020</t>
    </r>
  </si>
  <si>
    <t>Réf. article fournisseur</t>
  </si>
  <si>
    <t xml:space="preserve">Libellé de l'article </t>
    <phoneticPr fontId="1" type="noConversion"/>
  </si>
  <si>
    <t>Unité de vente</t>
  </si>
  <si>
    <t>Marque</t>
  </si>
  <si>
    <t>Réf. article fabricant</t>
  </si>
  <si>
    <t>Prix public par unité de vente en € HT</t>
  </si>
  <si>
    <t>Taux de remise en %</t>
  </si>
  <si>
    <t>Prix net remisé par unité de vente en € HT</t>
  </si>
  <si>
    <t>Réf. extension garantie obligatoire</t>
  </si>
  <si>
    <t>Prix Passage à une garantie obligatoire</t>
  </si>
  <si>
    <t>Prix total remisé configuration</t>
  </si>
  <si>
    <t>Taxe Copie Privée en € HT</t>
  </si>
  <si>
    <t>Ecotaxe en € HT</t>
  </si>
  <si>
    <t>Statistiques Matinfo 4</t>
  </si>
  <si>
    <t>MWTK2FN/A</t>
  </si>
  <si>
    <t>MacBook Air 13" argent / Core i3 bicœur 1,1 GHz / 8 Go / 256 Go SSD PCIe / Intel Iris Plus Graphics / Touch ID / AirPort Extreme 802.11ac / Bluetooth 5.0</t>
  </si>
  <si>
    <t>APPLE</t>
  </si>
  <si>
    <t>MI4-MBA13-3PL</t>
  </si>
  <si>
    <t>-</t>
  </si>
  <si>
    <t>Catégorie 1 - Portables legers - Configuration 1</t>
  </si>
  <si>
    <t xml:space="preserve">30213100-6 </t>
  </si>
  <si>
    <t>IA12</t>
  </si>
  <si>
    <t>Garantie 3 ans formule Plus pour MacBook Air (intervention à J+1 - réparation à J+3 ou MacBook Air de prêt)</t>
  </si>
  <si>
    <t>ECONOCOM</t>
  </si>
  <si>
    <t>Extensions de garantie</t>
  </si>
  <si>
    <t xml:space="preserve"> 66515000-3</t>
  </si>
  <si>
    <t>IC02</t>
  </si>
  <si>
    <t>CTO-MWTK2-i5-1,1</t>
  </si>
  <si>
    <t>Passage à processeur quadricœur Intel Core i5 à 1,1 GHz (Turbo Boost à 3,5 Ghz) pour MacBook Air 13" MWTK2FN/A</t>
  </si>
  <si>
    <t>IA25</t>
  </si>
  <si>
    <t>CTO-MWTK2-i7-1,2</t>
  </si>
  <si>
    <t>Passage à processeur quadricœur Intel Core i7 à 1,2 GHz (Turbo Boost à 3,8 Ghz) pour MacBook Air 13" MWTK2FN/A</t>
  </si>
  <si>
    <t xml:space="preserve">  </t>
  </si>
  <si>
    <t>CTO-MWTK2-16GB</t>
  </si>
  <si>
    <t>Passage à 16 Go de mémoire LPDDR4X 3 733 MHz soudé pour MacBook Air 13" MWTK2FN/A</t>
  </si>
  <si>
    <t>CTO-MWTK2-SSD512</t>
  </si>
  <si>
    <t>Passage à 512 Go de stockage SSD PCIe pour MacBook Air 13" MWTK2FN/A</t>
  </si>
  <si>
    <t>CTO-MWTK2-SSD1To</t>
  </si>
  <si>
    <t>Passage à 1 To de stockage SSD PCIe pour MacBook Air 13" MWTK2FN/A</t>
  </si>
  <si>
    <t>CTO-MWTK2-SSD2To</t>
  </si>
  <si>
    <t>Passage à 2 To de stockage SSD PCIe pour MacBook Air 13" MWTK2FN/A</t>
  </si>
  <si>
    <t>CTO-MWTK2-QUS</t>
  </si>
  <si>
    <t>Passage à un clavier rétro-éclairé américain &amp; guide utilisateur anglais pour MacBook Air 13" MWTK2FN/A</t>
  </si>
  <si>
    <t>CTO-MWTK2-QUK</t>
  </si>
  <si>
    <t>Passage à un clavier rétro-éclairé anglais international &amp; guide utilisateur anglais pour MacBook Air 13" MWTK2FN/A</t>
  </si>
  <si>
    <t>MI4-MBA13-4PL</t>
  </si>
  <si>
    <t>Passage à une garantie 4 ans formule Plus pour MacBook Air (intervention à J+1 - réparation à J+3 ou MacBook Air de prêt)</t>
  </si>
  <si>
    <t>MI4-MBA13-5PL</t>
  </si>
  <si>
    <t>Passage à une garantie 5 ans formule Plus pour MacBook Air (intervention à J+1 - réparation à J+3 ou MacBook Air de prêt)</t>
  </si>
  <si>
    <t>MI4-MBA13-6PL</t>
  </si>
  <si>
    <t>Passage à une garantie 6 ans formule Plus pour MacBook Air (intervention à J+1 - réparation à J+3 ou MacBook Air de prêt)</t>
  </si>
  <si>
    <t>MI4-MBA13-7PL</t>
  </si>
  <si>
    <t>Passage à une garantie 7 ans formule Plus pour MacBook Air (intervention à J+1 - réparation à J+3 ou MacBook Air de prêt)</t>
  </si>
  <si>
    <t>MI4-MBA13-3PL-INT</t>
  </si>
  <si>
    <t>Passage à une garantie 3 ans formule Plus internationale pour MacBook Air (France : intervention à J+1 - réparation à J+3 ou MacBook Air de prêt pour la France Métropolitaine - retour atelier pour l'étranger)</t>
  </si>
  <si>
    <t>MI4-MBA13-4PL-INT</t>
  </si>
  <si>
    <t>Passage à une garantie 4 ans formule Plus internationale pour MacBook Air (France : intervention à J+1 - réparation à J+3 ou MacBook Air de prêt pour la France Métropolitaine - retour atelier pour l'étranger)</t>
  </si>
  <si>
    <t>MI4-MBA13-5PL-INT</t>
  </si>
  <si>
    <t>Passage à une garantie 5 ans formule Plus internationale pour MacBook Air (France : intervention à J+1 - réparation à J+3 ou MacBook Air de prêt pour la France Métropolitaine - retour atelier pour l'étranger)</t>
  </si>
  <si>
    <t>MI4-MBA13-3PR</t>
  </si>
  <si>
    <t>Passage à une garantie 3 ans formule Pro+ pour MacBook Air (diagnostic à H+4 - remplacement à J+1)</t>
  </si>
  <si>
    <t>MI4-MBA13-4PR</t>
  </si>
  <si>
    <t>Passage à une garantie 4 ans formule Pro+ pour MacBook Air (diagnostic à H+4 - remplacement à J+1)</t>
  </si>
  <si>
    <t>MI4-MBA13-5PR</t>
  </si>
  <si>
    <t>Passage à une garantie 5 ans formule Pro+ pour MacBook Air (diagnostic à H+4 - remplacement à J+1)</t>
  </si>
  <si>
    <t>MI4-MBA13-3PR-INT</t>
  </si>
  <si>
    <t>Passage à une garantie 3 ans formule Pro+  internationale pour MacBook Air (diagnostic à H+4 - remplacement à J+1 - retour atelier à l'étranger)</t>
  </si>
  <si>
    <t>MI4-MBA13-4PR-INT</t>
  </si>
  <si>
    <t>Passage à une garantie 4 ans formule Pro+  internationale pour MacBook Air (diagnostic à H+4 - remplacement à J+1 - retour atelier à l'étranger)</t>
  </si>
  <si>
    <t>MI4-MBA13-5PR-INT</t>
  </si>
  <si>
    <t>Passage à une garantie 5 ans formule Pro+  internationale pour MacBook Air (diagnostic à H+4 - remplacement à J+1 - retour atelier à l'étranger)</t>
  </si>
  <si>
    <t>MI4-MBA13-3PT</t>
  </si>
  <si>
    <t>Passage à une garantie 3 ans formule Platine pour MacBook Air (réparation sur site de J+1 à J+3 maximum) - 3 ans couverture internationale standard</t>
  </si>
  <si>
    <t>MI4-MBA13-4PT</t>
  </si>
  <si>
    <t>Passage à une garantie 4 ans formule Platine pour MacBook Air (réparation sur site de J+1 à J+3 maximum) - 3 ans couverture internationale standard</t>
  </si>
  <si>
    <t>MI4-MBA13-5PT</t>
  </si>
  <si>
    <t>Passage à une garantie 5 ans formule Platine pour MacBook Air (réparation sur site de J+1 à J+3 maximum) - 5 ans couverture internationale standard</t>
  </si>
  <si>
    <t>MWTJ2FN/A</t>
  </si>
  <si>
    <t>MacBook Air 13" gris sidéral / Core i3 bicœur 1,1 GHz / 8 Go / 256 Go SSD PCIe / Intel Iris Plus Graphics / Touch ID / AirPort Extreme 802.11ac / Bluetooth 5.0</t>
  </si>
  <si>
    <t>CTO-MWTJ2-i5-1,1</t>
  </si>
  <si>
    <t>Passage à processeur quadricœur Intel Core i5 à 1,1 GHz (Turbo Boost à 3,5 Ghz) pour MacBook Air 13" MWTJ2FN/A</t>
  </si>
  <si>
    <t>CTO-MWTJ2-i7-1,2</t>
  </si>
  <si>
    <t>Passage à processeur quadricœur Intel Core i7 à 1,2 GHz (Turbo Boost à 3,8 Ghz) pour MacBook Air 13" MWTJ2FN/A</t>
  </si>
  <si>
    <t>CTO-MWTJ2-16GB</t>
  </si>
  <si>
    <t>Passage à 16 Go de mémoire LPDDR4X 3 733 MHz soudé pour MacBook Air 13" MWTJ2FN/A</t>
  </si>
  <si>
    <t>CTO-MWTJ2-SSD512</t>
  </si>
  <si>
    <t>Passage à 512 Go de stockage SSD PCIe pour MacBook Air 13" MWTJ2FN/A</t>
  </si>
  <si>
    <t>CTO-MWTJ2-SSD1To</t>
  </si>
  <si>
    <t>Passage à 1 To de stockage SSD PCIe pour MacBook Air 13" MWTJ2FN/A</t>
  </si>
  <si>
    <t>CTO-MWTJ2-SSD2To</t>
  </si>
  <si>
    <t>Passage à 2 To de stockage SSD PCIe pour MacBook Air 13" MWTJ2FN/A</t>
  </si>
  <si>
    <t>CTO-MWTJ2-QUS</t>
  </si>
  <si>
    <t>Passage à un clavier rétro-éclairé américain &amp; guide utilisateur anglais pour MacBook Air 13" MWTJ2FN/A</t>
  </si>
  <si>
    <t>CTO-MWTJ2-QUK</t>
  </si>
  <si>
    <t>Passage à un clavier rétro-éclairé anglais international &amp; guide utilisateur anglais pour MacBook Air 13" MWTJ2FN/A</t>
  </si>
  <si>
    <t>MWTL2FN/A</t>
  </si>
  <si>
    <t>MacBook Air 13" or / Core i3 bicœur 1,1 GHz / 8 Go / 256 Go SSD PCIe / Intel Iris Plus Graphics / Touch ID / AirPort Extreme 802.11ac / Bluetooth 5.0</t>
  </si>
  <si>
    <t>CTO-MWTL2-i5-1,1</t>
  </si>
  <si>
    <t>Passage à processeur quadricœur Intel Core i5 à 1,1 GHz (Turbo Boost à 3,5 Ghz) pour MacBook Air 13" MWTL2FN/A</t>
  </si>
  <si>
    <t>CTO-MWTL2-i7-1,2</t>
  </si>
  <si>
    <t>Passage à processeur quadricœur Intel Core i7 à 1,2 GHz (Turbo Boost à 3,8 Ghz) pour MacBook Air 13" MWTL2FN/A</t>
  </si>
  <si>
    <t>CTO-MWTL2-16GB</t>
  </si>
  <si>
    <t>Passage à 16 Go de mémoire LPDDR4X 3 733 MHz soudé pour MacBook Air 13" MWTL2FN/A</t>
  </si>
  <si>
    <t>CTO-MWTL2-SSD512</t>
  </si>
  <si>
    <t>Passage à 512 Go de stockage SSD PCIe pour MacBook Air 13" MWTL2FN/A</t>
  </si>
  <si>
    <t>CTO-MWTL2-SSD1To</t>
  </si>
  <si>
    <t>Passage à 1 To de stockage SSD PCIe pour MacBook Air 13" MWTL2FN/A</t>
  </si>
  <si>
    <t>CTO-MWTL2-SSD2To</t>
  </si>
  <si>
    <t>Passage à 2 To de stockage SSD PCIe pour MacBook Air 13" MWTL2FN/A</t>
  </si>
  <si>
    <t>CTO-MWTL2-QUS</t>
  </si>
  <si>
    <t>Passage à un clavier rétro-éclairé américain &amp; guide utilisateur anglais pour MacBook Air 13" MWTL2FN/A</t>
  </si>
  <si>
    <t>CTO-MWTL2-QUK</t>
  </si>
  <si>
    <t>Passage à un clavier rétro-éclairé anglais international &amp; guide utilisateur anglais pour MacBook Air 13" MWTL2FN/A</t>
  </si>
  <si>
    <t>MVH42FN/A</t>
  </si>
  <si>
    <t>MacBook Air 13" argent / Core i5 quadricœur 1,1 GHz / 8 Go / 512 Go SSD PCIe / Intel Iris Plus Graphics / Touch ID / AirPort Extreme 802.11ac / Bluetooth 5.0</t>
  </si>
  <si>
    <t>Catégorie 1 - Portables legers - Configuration 2</t>
  </si>
  <si>
    <t>CTO-MVH42-i7-1,2</t>
  </si>
  <si>
    <t>Passage à processeur quadricœur Intel Core i7 à 1,2 GHz (Turbo Boost à 3,8 Ghz) pour MacBook Air 13" MVH42FN/A</t>
  </si>
  <si>
    <t>CTO-MVH42-16GB</t>
  </si>
  <si>
    <t>Passage à 16 Go de mémoire LPDDR4X 3 733 MHz soudé pour MacBook Air 13" MVH42FN/A</t>
  </si>
  <si>
    <t>CTO-MVH42-SSD1To</t>
  </si>
  <si>
    <t>Passage à 1 To de stockage SSD PCIe pour MacBook Air 13" MVH42FN/A</t>
  </si>
  <si>
    <t>CTO-MVH42-SSD2To</t>
  </si>
  <si>
    <t>Passage à 2 To de stockage SSD PCIe pour MacBook Air 13" MVH42FN/A</t>
  </si>
  <si>
    <t>CTO-MVH42-QUS</t>
  </si>
  <si>
    <t>Passage à un clavier rétro-éclairé américain et guide utilisateur anglais à commander avec MVH42FN/A</t>
  </si>
  <si>
    <t>CTO-MVH42-QUK</t>
  </si>
  <si>
    <t>Passage à un clavier rétro-éclairé anglais international et guide utilisateur anglais à commander avec MVH42FN/A</t>
  </si>
  <si>
    <t>MVH22FN/A</t>
  </si>
  <si>
    <t>MacBook Air 13" gris sidéral / Core i5 quadricœur 1,1 GHz / 8 Go / 512 Go SSD PCIe / Intel Iris Plus Graphics / Touch ID / AirPort Extreme 802.11ac / Bluetooth 5.0</t>
  </si>
  <si>
    <t>CTO-MVH22-i7-1,2</t>
  </si>
  <si>
    <t>Passage à processeur quadricœur Intel Core i7 à 1,2 GHz (Turbo Boost à 3,8 Ghz) pour MacBook Air 13" MVH22FN/A</t>
  </si>
  <si>
    <t>CTO-MVH22-16GB</t>
  </si>
  <si>
    <t>Passage à 16 Go de mémoire LPDDR4X 3 733 MHz soudé pour MacBook Air 13" MVH22FN/A</t>
  </si>
  <si>
    <t>CTO-MVH22-SSD1To</t>
  </si>
  <si>
    <t>Passage à 1 To de stockage SSD PCIe pour MacBook Air 13" MVH22FN/A</t>
  </si>
  <si>
    <t>CTO-MVH22-SSD2To</t>
  </si>
  <si>
    <t>Passage à 2 To de stockage SSD PCIe pour MacBook Air 13" MVH22FN/A</t>
  </si>
  <si>
    <t>CTO-MVH22-QUS</t>
  </si>
  <si>
    <t>Passage à un clavier rétro-éclairé américain et guide utilisateur anglais à commander avec MVH22FN/A</t>
  </si>
  <si>
    <t>CTO-MVH22-QUK</t>
  </si>
  <si>
    <t>Passage à un clavier rétro-éclairé anglais international et guide utilisateur anglais à commander avec MVH22FN/A</t>
  </si>
  <si>
    <t>MVH52FN/A</t>
  </si>
  <si>
    <t>MacBook Air 13" or / Core i5 quadricœur 1,1 GHz / 8 Go / 512 Go SSD PCIe / Intel Iris Plus Graphics / Touch ID / AirPort Extreme 802.11ac / Bluetooth 5.0</t>
  </si>
  <si>
    <t>CTO-MVH52-i7-1,2</t>
  </si>
  <si>
    <t>Passage à processeur quadricœur Intel Core i7 à 1,2 GHz (Turbo Boost à 3,8 Ghz) pour MacBook Air 13" MVH52FN/A</t>
  </si>
  <si>
    <t>CTO-MVH52-16GB</t>
  </si>
  <si>
    <t>Passage à 16 Go de mémoire LPDDR4X 3 733 MHz soudé pour MacBook Air 13" MVH52FN/A</t>
  </si>
  <si>
    <t>CTO-MVH52-SSD1To</t>
  </si>
  <si>
    <t>Passage à 1 To de stockage SSD PCIe pour MacBook Air 13" MVH52FN/A</t>
  </si>
  <si>
    <t>CTO-MVH52-SSD2To</t>
  </si>
  <si>
    <t>Passage à 2 To de stockage SSD PCIe pour MacBook Air 13" MVH52FN/A</t>
  </si>
  <si>
    <t>CTO-MVH52-QUS</t>
  </si>
  <si>
    <t>Passage à un clavier rétro-éclairé américain et guide utilisateur anglais à commander avec MVH52FN/A</t>
  </si>
  <si>
    <t>CTO-MVH52-QUK</t>
  </si>
  <si>
    <t>Passage à un clavier rétro-éclairé anglais international et guide utilisateur anglais à commander avec MVH52FN/A</t>
  </si>
  <si>
    <t>MLA22F/A</t>
  </si>
  <si>
    <t>Apple clavier Magic Keyboard français sans pavé numérique - sans fil rechargeable Bluetooth Lightning - 78 touches</t>
  </si>
  <si>
    <t>Accessoires</t>
  </si>
  <si>
    <t>30200000-1</t>
  </si>
  <si>
    <t>IA24</t>
  </si>
  <si>
    <t>MLA22LB/A</t>
  </si>
  <si>
    <t>Apple clavier Magic Keyboard américain sans pavé numérique - sans fil rechargeable Bluetooth Lightning - 78 touches</t>
  </si>
  <si>
    <t>MLA22Z/A</t>
  </si>
  <si>
    <t>Apple clavier Magic Keyboard anglais international sans pavé numérique - sans fil rechargeable Bluetooth Lightning - 78 touches</t>
  </si>
  <si>
    <t>MQ052F/A</t>
  </si>
  <si>
    <t>Apple clavier Magic Keyboard français avec pavé numérique - sans fil rechargeable Bluetooth Lightning - 109 touches</t>
  </si>
  <si>
    <t>MQ052LB/A</t>
  </si>
  <si>
    <t>Apple clavier Magic Keyboard américain avec pavé numérique - sans fil rechargeable Bluetooth Lightning - 109 touches</t>
  </si>
  <si>
    <t>MQ052Z/A</t>
  </si>
  <si>
    <t>Apple clavier Magic Keyboard anglais international avec pavé numérique - sans fil rechargeable Bluetooth Lightning - 109 touches</t>
  </si>
  <si>
    <t>MD564ZM/A</t>
  </si>
  <si>
    <t>Apple lecteur SuperDrive 8x (DVD±R DL/DVD±RW/CD-RW) externe USB</t>
  </si>
  <si>
    <t>MLA02Z/A</t>
  </si>
  <si>
    <t>Apple souris sans fil magic mouse 2 argent (Multi-Touch - rechargeable - Bluetooth - Lightning)</t>
  </si>
  <si>
    <t>MJ2R2Z/A</t>
  </si>
  <si>
    <t>Apple trackpad sans fil Magic Trackpad 2 argent (Force Touch - rechargeable - Bluetooth - Lightning)</t>
  </si>
  <si>
    <t>D31324</t>
  </si>
  <si>
    <t>Dicota Top Traveller BASE - sacoche pour ordinateur portable 12" et 13" - noir</t>
  </si>
  <si>
    <t>DICOTA</t>
  </si>
  <si>
    <t>D30914</t>
  </si>
  <si>
    <t>Dicota Backpack BASE - sac à dos pour ordinateur portable 13" - noir</t>
  </si>
  <si>
    <t>TCSP313</t>
  </si>
  <si>
    <t>Thule Crossover Sling Pack sac à bandoulière pour MacBook 12" ou MacBook Air 13" - noir</t>
  </si>
  <si>
    <t>THULE</t>
  </si>
  <si>
    <t>TSS313B</t>
  </si>
  <si>
    <t>Thule Subterra Sleeve 13'' - housse pour MacBook Air ou MacBook Pro Retina 13” - noir</t>
  </si>
  <si>
    <t>TEBP313</t>
  </si>
  <si>
    <t>Thule EnRoute BackPack 13" 14L sac à dos pour MacBook 12", MacBook Air 13" ou MacBook Pro 13,3"</t>
  </si>
  <si>
    <t>GC16034-2</t>
  </si>
  <si>
    <t>Griffin Technology Elevator support pour MacBook, MacBook Air ou MacBook Pro Retina</t>
  </si>
  <si>
    <t>GRIFFIN</t>
  </si>
  <si>
    <t xml:space="preserve">MUF82ZM/A </t>
  </si>
  <si>
    <t>Apple adaptateur multiport AV numérique - USB-C (1 port HDMI &amp; 1 port USB)</t>
  </si>
  <si>
    <t>MJ1L2ZM/A</t>
  </si>
  <si>
    <t>Apple adaptateur multiport VGA - USB-C (1 port VGA &amp; 1 port USB)</t>
  </si>
  <si>
    <t>MJ1M2ZM/A</t>
  </si>
  <si>
    <t>Apple adaptateur USB-C - USB</t>
  </si>
  <si>
    <t>MLL82ZM/A</t>
  </si>
  <si>
    <t>Apple câble de charge USB-C 2 m</t>
  </si>
  <si>
    <t>MY1W2ZM/A</t>
  </si>
  <si>
    <t>Apple adaptateur secteur USB-C 30 W pour MacBook 12" ou iPad Pro 10,5" iPad Pro 11" et iPad Pro 12,9""</t>
  </si>
  <si>
    <t>ST-TCVGAS</t>
  </si>
  <si>
    <t>Satechi adaptateur USB-C vers VGA argent</t>
  </si>
  <si>
    <t>SATECHI</t>
  </si>
  <si>
    <t>ST-TC4KHAS</t>
  </si>
  <si>
    <t>Satechi adaptateur USB-C vers HDMI 4K (60 Hz) argent</t>
  </si>
  <si>
    <t xml:space="preserve">XT-CX012 </t>
  </si>
  <si>
    <t>Xtorm adaptateur nylon tressé USB-C vers USB - blanc &amp; orange</t>
  </si>
  <si>
    <t>XTORM</t>
  </si>
  <si>
    <t>XT-CX025</t>
  </si>
  <si>
    <t>Xtorm câble nylon tressé USB-C vers USB-C Power Delivery - 1 m - blanc &amp; orange</t>
  </si>
  <si>
    <t>MB12BRWEDGE</t>
  </si>
  <si>
    <t>MacLocks The Wedge - kit de sécurité à clé - argent pour MacBook 12"</t>
  </si>
  <si>
    <t>MACLOCKS</t>
  </si>
  <si>
    <t>Port Connect hub USB-C 4 ports (3 ports USB 3 + 1 port USB-C)</t>
  </si>
  <si>
    <t>PORT</t>
  </si>
  <si>
    <t>K33968EU</t>
  </si>
  <si>
    <t>Kensington station d'accueil mobile USB-C  SD1600P (1 port HDMI 4K, 1 port VGA HD, 1 port GBit Ethernet, 1 port USB-C, 2 ports USB 3)</t>
  </si>
  <si>
    <t>KENSINGTON</t>
  </si>
  <si>
    <t>MB570Z/B</t>
  </si>
  <si>
    <t>Apple adaptateur vidéo Mini DisplayPort vers DVI (incompatible écran 30" Apple)</t>
  </si>
  <si>
    <t>MB572Z/B</t>
  </si>
  <si>
    <t>Apple adaptateur vidéo Mini DisplayPort vers VGA</t>
  </si>
  <si>
    <t>F2CD079BT</t>
  </si>
  <si>
    <t>Belkin adaptateur vidéo 4K Mini DisplayPort vers HDMI avec audio - noir</t>
  </si>
  <si>
    <t>BELKIN</t>
  </si>
  <si>
    <t>MD592Z/A</t>
  </si>
  <si>
    <t>Apple adaptateur secteur MagSafe 2 45 W pour MacBook Air 13"</t>
  </si>
  <si>
    <t>MK122Z/A</t>
  </si>
  <si>
    <t>Apple câble d'extension pour adaptateur secteur</t>
  </si>
  <si>
    <t>MD504ZM/A</t>
  </si>
  <si>
    <t>Apple convertisseur MagSafe vers MagSafe 2</t>
  </si>
  <si>
    <t>MD837ZM/A</t>
  </si>
  <si>
    <t>Apple kit voyage (7 fiches adaptatrices pour alimentation)</t>
  </si>
  <si>
    <t>MD463ZM/A</t>
  </si>
  <si>
    <t>Apple adaptateur Thunderbolt &lt;--&gt; Ethernet Gigabit 10/100/1000 BT</t>
  </si>
  <si>
    <t>MC704ZM/A</t>
  </si>
  <si>
    <t>Apple adaptateur USB &lt;--&gt; Ethernet 10/100 BT</t>
  </si>
  <si>
    <t>MD464ZM/A</t>
  </si>
  <si>
    <t>Apple adaptateur Thunderbolt vers FireWire 800</t>
  </si>
  <si>
    <t>MD861ZM/A</t>
  </si>
  <si>
    <t>Apple câble Thunderbolt - Thunderbolt blanc 2 m</t>
  </si>
  <si>
    <t>MD862ZM/A</t>
  </si>
  <si>
    <t>Apple câble Thunderbolt - Thunderbolt blanc 0,5 m</t>
  </si>
  <si>
    <t>TS128GJDL130</t>
  </si>
  <si>
    <t>Transcend carte d'expansion JetDrive Lite 130 - 128 Go mémoire flash pour MacBook Air 13" (depuis fin 2010)</t>
  </si>
  <si>
    <t>TRANSCEND</t>
  </si>
  <si>
    <t>IA23</t>
  </si>
  <si>
    <t>TS256GJDL130</t>
  </si>
  <si>
    <t>Transcend carte d'expansion JetDrive Lite 130 - 256 Go mémoire flash pour MacBook Air 13" (depuis fin 2010)</t>
  </si>
  <si>
    <t>MBALDG01KL</t>
  </si>
  <si>
    <t>MacLocks The Ledge - kit de sécurité à clé argenté pour MacBook Air 13" ou 11" - non compatible MacBook Air 2018</t>
  </si>
  <si>
    <t>MBALDG01CL</t>
  </si>
  <si>
    <t>MacLocks The Ledge - kit de sécurité à code argenté pour MacBook Air 13" ou 11" -  non compatible MacBook Air 2018</t>
  </si>
  <si>
    <t>HOUSSE-MBA-13</t>
  </si>
  <si>
    <t>Housse de protection pour MacBook Air 13,3"</t>
  </si>
  <si>
    <t>MW</t>
  </si>
  <si>
    <t>MW-400069</t>
  </si>
  <si>
    <t>K39121EU</t>
  </si>
  <si>
    <t>Kensington UH4000 Hub USB 3.0 4 ports auto alimentés - noir</t>
  </si>
  <si>
    <t>TS-RDF8W2</t>
  </si>
  <si>
    <t>Transcend Multi-Card Reader RDF8 (lecteur multi-cartes USB 3.1 Gen. 1 - câble USB intégré - garantie 2 ans)</t>
  </si>
  <si>
    <t>ST-SALKPS</t>
  </si>
  <si>
    <t>Satechi Slim Wireless Keypad pavé numérique rechargeable Bluetooth argent</t>
  </si>
  <si>
    <t>STFR1000800</t>
  </si>
  <si>
    <t>LaCie disque externe 2,5'' Rugged 1 To USB-C - USB 3.0 - 5 400 tr/min - auto alimenté - garantie 2 ans</t>
  </si>
  <si>
    <t>LACIE</t>
  </si>
  <si>
    <t>STFR2000800</t>
  </si>
  <si>
    <t>LaCie disque externe 2,5'' Rugged 2 To USB-C - USB 3.0 - 5 400 tr/min - auto alimenté - garantie 2 ans</t>
  </si>
  <si>
    <t>STFR4000800</t>
  </si>
  <si>
    <t>LaCie disque externe 2,5'' Rugged 4 To USB-C - USB 3.0 - 5 400 tr/min - auto alimenté - garantie 2 ans</t>
  </si>
  <si>
    <t>E2282HS-B1</t>
  </si>
  <si>
    <t>Iiyama moniteur 22'' LED ProLite E2282HS (VGA, DVI, HDMI - 16:9 résolution 1920x1080 - 1 ms - noir - TCO 6)</t>
  </si>
  <si>
    <t>IIYAMA</t>
  </si>
  <si>
    <t>Moniteurs</t>
  </si>
  <si>
    <t>XB2483HSU-B3</t>
  </si>
  <si>
    <t>Iiyama moniteur 24'' LED ProLite XB2483HSU-B3 (HDMI, VGA, DisplayPort - 16:9 résolution 1920x1080 - 4 ms - noir )</t>
  </si>
  <si>
    <t>B2791HSU-B1</t>
  </si>
  <si>
    <t>Iiyama moniteur 27" LED ProLite B2791HSU (HDMI/VGA/DisplayPort - 16/9 rés. 1920x1080 - 1 ms - noir)</t>
  </si>
  <si>
    <t>XUB3493WQSU-B1</t>
  </si>
  <si>
    <t>Iiyama moniteur 34'' LED IPS ProLite XUB3493WQSU (2x HDMI/DisplayPort - 21:9 résolution 3440x1440 - 4 ms -noir - TCO 6)</t>
  </si>
  <si>
    <t>MXK62FN/A</t>
  </si>
  <si>
    <t>MacBook Pro 13" argent Touch Bar / Core i5 quadricœur à 1,4 GHz / 8 Go / 256 Go SSD PCIe / Intel Iris Plus Graphic 645 / 2xThunderbolt 3 / AirPort Extreme 802.11ac / Bluetooth 5.0</t>
  </si>
  <si>
    <t>MI4-MBP13-3PL</t>
  </si>
  <si>
    <t>Catégorie 2 - Portables standards - Configuration 1</t>
  </si>
  <si>
    <t>IA11</t>
  </si>
  <si>
    <t>Garantie 3 ans formule Plus pour MacBook Pro 13" (intervention à J+1 - réparation à J+3 ou MacBook Pro 13" de prêt)</t>
  </si>
  <si>
    <t>CTO-MXK62-i7-1,7</t>
  </si>
  <si>
    <t>Passage à un processeur Core i7 quadricœur à 1,7 GHz (Turbo Boost à 4,5 GHz - 64 Mo eDRAM) à commander avec MXK62FN/A</t>
  </si>
  <si>
    <t>CTO-MXK62-16GB</t>
  </si>
  <si>
    <t>Passage à 16 Go de mémoire LPDDR3 2 133 MHz soudé à commander avec MXK62FN/A</t>
  </si>
  <si>
    <t>CTO-MXK62-SSD512</t>
  </si>
  <si>
    <t>Passage à un stockage 512 Go SSD PCIe à commander avec MXK62F/A</t>
  </si>
  <si>
    <t>CTO-MXK62-SSD1To</t>
  </si>
  <si>
    <t>Passage à un stockage 1 To SSD PCIe à commander avec MXK62F/A</t>
  </si>
  <si>
    <t>CTO-MXK62-SSD2To</t>
  </si>
  <si>
    <t>Passage à un stockage 2 To SSD PCIe à commander avec MXK62F/A</t>
  </si>
  <si>
    <t>CTO-MXK62-QUS</t>
  </si>
  <si>
    <t>Passage à un clavier rétro-éclairé américain et guide utilisateur anglais à commander avec MXK62F/A</t>
  </si>
  <si>
    <t>CTO-MXK62-QUK</t>
  </si>
  <si>
    <t>Passage à un clavier rétro-éclairé anglais international et guide utilisateur anglais à commander avec MXK62F/A</t>
  </si>
  <si>
    <t>MI4-MBP13-4PL</t>
  </si>
  <si>
    <t>Passage à une garantie 4 ans formule Plus pour MacBook Pro 13" (intervention à J+1 - réparation à J+3 ou MacBook Pro 13" de prêt)</t>
  </si>
  <si>
    <t>MI4-MBP13-5PL</t>
  </si>
  <si>
    <t>Passage à une garantie 5 ans formule Plus pour MacBook Pro 13" (intervention à J+1 - réparation à J+3 ou MacBook Pro 13" de prêt)</t>
  </si>
  <si>
    <t>MI4-MBP13-6PL</t>
  </si>
  <si>
    <t>Passage à une garantie 6 ans formule Plus pour MacBook Pro 13" (intervention à J+1 - réparation à J+3 ou MacBook Pro 13" de prêt)</t>
  </si>
  <si>
    <t>MI4-MBP13-7PL</t>
  </si>
  <si>
    <t>Passage à une garantie 7 ans formule Plus pour MacBook Pro 13" (intervention à J+1 - réparation à J+3 ou MacBook Pro 13" de prêt)</t>
  </si>
  <si>
    <t>MI4-MBP13-3PL-INT</t>
  </si>
  <si>
    <t>Passage à une garantie 3 ans formule Plus internationale pour MacBook Pro 13" (France : intervention à J+1 - réparation à J+3 ou MacBook Pro 13" de prêt pour la France Métropolitaine - retour atelier pour l'étranger)</t>
  </si>
  <si>
    <t>MI4-MBP13-4PL-INT</t>
  </si>
  <si>
    <t>Passage à une garantie 4 ans formule Plus internationale pour MacBook Pro 13" (France : intervention à J+1 - réparation à J+3 ou MacBook Pro 13" de prêt pour la France Métropolitaine - retour atelier pour l'étranger)</t>
  </si>
  <si>
    <t>MI4-MBP13-5PL-INT</t>
  </si>
  <si>
    <t>Passage à une garantie 5 ans formule Plus internationale pour MacBook Pro 13" (France : intervention à J+1 - réparation à J+3 ou MacBook Pro 13" de prêt pour la France Métropolitaine - retour atelier pour l'étranger)</t>
  </si>
  <si>
    <t>MI4-MBP13-3PR</t>
  </si>
  <si>
    <t>Passage à une garantie 3 ans formule Pro+ pour MacBook Pro 13" (diagnostic à H+4 - remplacement à J+1)</t>
  </si>
  <si>
    <t>MI4-MBP13-4PR</t>
  </si>
  <si>
    <t>Passage à une garantie 4 ans formule Pro+ pour MacBook Pro 13" (diagnostic à H+4 - remplacement à J+1)</t>
  </si>
  <si>
    <t>MI4-MBP13-5PR</t>
  </si>
  <si>
    <t>Passage à une garantie 5 ans formule Pro+ pour MacBook Pro 13" (diagnostic à H+4 - remplacement à J+1)</t>
  </si>
  <si>
    <t>MI4-MBP13-3PR-INT</t>
  </si>
  <si>
    <t>Passage à une garantie 3 ans formule Pro+  internationale pour MacBook Pro 13" (diagnostic à H+4 - remplacement à J+1 - retour atelier à l'étranger)</t>
  </si>
  <si>
    <t>MI4-MBP13-4PR-INT</t>
  </si>
  <si>
    <t>Passage à une garantie 4 ans formule Pro+  internationale pour MacBook Pro 13" (diagnostic à H+4 - remplacement à J+1 - retour atelier à l'étranger)</t>
  </si>
  <si>
    <t>MI4-MBP13-5PR-INT</t>
  </si>
  <si>
    <t>Passage à une garantie 5 ans formule Pro+  internationale pour MacBook Pro 13" (diagnostic à H+4 - remplacement à J+1 - retour atelier à l'étranger)</t>
  </si>
  <si>
    <t>MI4-MBP13-3PT</t>
  </si>
  <si>
    <t>Passage à une garantie 3 ans formule Platine pour MacBook Pro 13" (réparation sur site de J+1 à J+3 maximum) - 3 ans couverture internationale standard</t>
  </si>
  <si>
    <t>MI4-MBP13-4PT</t>
  </si>
  <si>
    <t>Passage à une garantie 4 ans formule Platine pour MacBook Pro 13" (réparation sur site de J+1 à J+3 maximum) - 3 ans couverture internationale standard</t>
  </si>
  <si>
    <t>MI4-MBP13-5PT</t>
  </si>
  <si>
    <t>Passage à une garantie 5 ans formule Platine pour MacBook Pro 13" (réparation sur site de J+1 à J+3 maximum) - 5 ans couverture internationale standard</t>
  </si>
  <si>
    <t>MXK32FN/A</t>
  </si>
  <si>
    <t>MacBook Pro 13" gris sidéral Touch Bar / Core i5 quadricœur à 1,4 GHz / 8 Go / 256 Go SSD PCIe / Intel Iris Plus Graphic 645 / 2xThunderbolt 3 / AirPort Extreme 802.11ac / Bluetooth 5.0</t>
  </si>
  <si>
    <t>CTO-MXK32-i7-1,7</t>
  </si>
  <si>
    <t>Passage à un processeur Core i7 quadricœur à 1,7 GHz (Turbo Boost à 4,5 GHz - 64 Mo eDRAM) à commander avec MXK32FN/A</t>
  </si>
  <si>
    <t>CTO-MXK32-16GB</t>
  </si>
  <si>
    <t>Passage à 16 Go de mémoire LPDDR3 2 133 MHz soudé à commander avec MXK32FN/A</t>
  </si>
  <si>
    <t>CTO-MXK32-SSD512</t>
  </si>
  <si>
    <t>Passage à un stockage 512 Go SSD PCIe à commander avec MXK32FN/A</t>
  </si>
  <si>
    <t>CTO-MXK32-SSD1To</t>
  </si>
  <si>
    <t>Passage à un stockage 1 To SSD PCIe à commander avec MXK32FN/A</t>
  </si>
  <si>
    <t>CTO-MXK32-SSD2To</t>
  </si>
  <si>
    <t>Passage à un stockage 2 To SSD PCIe à commander avec MXK32FN/A</t>
  </si>
  <si>
    <t>CTO-MXK32-QUS</t>
  </si>
  <si>
    <t>Passage à un clavier rétro-éclairé américain et guide utilisateur anglais à commander avec MXK32FN/A</t>
  </si>
  <si>
    <t>CTO-MXK32-QUK</t>
  </si>
  <si>
    <t>Passage à un clavier rétro-éclairé anglais international et guide utilisateur anglais à commander avec MXK32FN/A</t>
  </si>
  <si>
    <t>MXK72FN/A</t>
  </si>
  <si>
    <t>MacBook Pro 13" argent Touch Bar / Core i5 quadricœur à 1,4 GHz / 8 Go / 512 Go SSD PCIe / Intel Iris Plus Graphics 645 / 2xThunderbolt 3 / AirPort Extreme 802.11ac / Bluetooth 5.0</t>
  </si>
  <si>
    <t>Catégorie 2 - Portables standards - Configuration 2</t>
  </si>
  <si>
    <t>CTO-MXK72-i7-1,7</t>
  </si>
  <si>
    <t>Passage à un processeur Core i7 quadricœur à 1,7 GHz (Turbo Boost à 4,5 GHz - 64 Mo eDRAM) à commander avec MXK72FN/A</t>
  </si>
  <si>
    <t>CTO-MXK72-16GB</t>
  </si>
  <si>
    <t>Passage à 16 Go de mémoire LPDDR3 2 133 MHz soudé à commander avec MXK72FN/A</t>
  </si>
  <si>
    <t>CTO-MXK72-SSD1To</t>
  </si>
  <si>
    <t>Passage à un stockage 1 To SSD PCIe à commander avec MXK72F/A</t>
  </si>
  <si>
    <t>CTO-MXK72-SSD2To</t>
  </si>
  <si>
    <t>Passage à un stockage 2 To SSD PCIe à commander avec MXK72F/A</t>
  </si>
  <si>
    <t>CTO-MXK72-QUS</t>
  </si>
  <si>
    <t>Passage à un clavier rétro-éclairé américain et guide utilisateur anglais à commander avec MXK72FN/A</t>
  </si>
  <si>
    <t>CTO-MXK72-QUK</t>
  </si>
  <si>
    <t>Passage à un clavier rétro-éclairé anglais international et guide utilisateur anglais à commander avec MXK72FN/A</t>
  </si>
  <si>
    <t>MXK52FN/A</t>
  </si>
  <si>
    <t>MacBook Pro 13" gris sidéral Touch Bar / Core i5 quadricœur à 1,4 GHz / 8 Go / 512 Go SSD PCIe / Intel Iris Plus Graphic 645 / 2xThunderbolt 3 / AirPort Extreme 802.11ac / Bluetooth 5.0</t>
  </si>
  <si>
    <t>CTO-MXK52-i7-1,7</t>
  </si>
  <si>
    <t>Passage à un processeur Core i7 quadricœur à 1,7 GHz (Turbo Boost à 4,5 GHz - 64 Mo eDRAM) à commander avec MXK52FN/A</t>
  </si>
  <si>
    <t>CTO-MXK52-16GB</t>
  </si>
  <si>
    <t>Passage à 16 Go de mémoire LPDDR3 2 133 MHz soudé à commander avec MXK52FN/A</t>
  </si>
  <si>
    <t>CTO-MXK52-SSD1To</t>
  </si>
  <si>
    <t>Passage à un stockage 1 To SSD PCIe à commander avec MXK52FN/A</t>
  </si>
  <si>
    <t>CTO-MXK52-SSD2To</t>
  </si>
  <si>
    <t>Passage à un stockage 2 To SSD PCIe à commander avec MXK52FN/A</t>
  </si>
  <si>
    <t>CTO-MXK52-QUS</t>
  </si>
  <si>
    <t>Passage à un clavier rétro-éclairé américain et guide utilisateur anglais à commander avec MXK52FN/A</t>
  </si>
  <si>
    <t>CTO-MXK52-QUK</t>
  </si>
  <si>
    <t>Passage à un clavier rétro-éclairé anglais international et guide utilisateur anglais à commander avec MXK52FN/A</t>
  </si>
  <si>
    <t>MWP72FN/A</t>
  </si>
  <si>
    <t>MacBook Pro 13" argent Touch Bar / Core i5 quadricœur à 2,0 GHz / 16 Go / 512 Go SSD / Intel Iris Plus Graphics / 4xThunderbolt 3 / AirPort Extreme 802.11ac / Bluetooth 5.0</t>
  </si>
  <si>
    <t>Catégorie 2 - Portables standards - Configuration 3</t>
  </si>
  <si>
    <t>CTO-MWP72-i7-2,3</t>
  </si>
  <si>
    <t>Passage à un processeur quadricœur Intel Core i7 à 2,3 GHz (Turbo Boost à 4,1 GHz) à commander avec MWP72FN/A</t>
  </si>
  <si>
    <t>CTO-MWP72-32GB</t>
  </si>
  <si>
    <t>Passage à 32 Go de mémoire LPDDR4X 3 733 MHz soudé à commander avec MWP72FN/A</t>
  </si>
  <si>
    <t>CTO-MWP72-SSD1To</t>
  </si>
  <si>
    <t>Passage à un stockage 1 To SSD PCIe à commander avec MWP72FN/A</t>
  </si>
  <si>
    <t>CTO-MWP72-SSD2To</t>
  </si>
  <si>
    <t>Passage à un stockage 2 To SSD PCIe à commander avec MWP72FN/A</t>
  </si>
  <si>
    <t>CTO-MWP72-SSD4To</t>
  </si>
  <si>
    <t>Passage à un stockage 4 To SSD PCIe à commander avec MWP72FN/A</t>
  </si>
  <si>
    <t>CTO-MWP72-QUS</t>
  </si>
  <si>
    <t>Passage à un clavier rétro-éclairé américain et guide utilisateur anglais à commander avec MWP72FN/A</t>
  </si>
  <si>
    <t>CTO-MWP72-QUK</t>
  </si>
  <si>
    <t>Passage à un clavier rétro-éclairé anglais international et guide utilisateur anglais à commander avec MWP72FN/A</t>
  </si>
  <si>
    <t>MWP42FN/A</t>
  </si>
  <si>
    <t>MacBook Pro 13" gris sidéral Touch Bar / Core i5 quadricœur à 2,0 GHz / 16 Go / 512 Go SSD / Intel Iris Plus Graphics / 4xThunderbolt 3 / AirPort Extreme 802.11ac / Bluetooth 5.0</t>
  </si>
  <si>
    <t>CTO-MWP42-i7-2,3</t>
  </si>
  <si>
    <t>Passage à un processeur quadricœur Intel Core i7 à 2,3 GHz (Turbo Boost à 4,1 GHz) à commander avec MWP42FN/A</t>
  </si>
  <si>
    <t>CTO-MWP42-32GB</t>
  </si>
  <si>
    <t>Passage à 32 Go de mémoire LPDDR4X 3 733 MHz soudé à commander avec MWP42FN/A</t>
  </si>
  <si>
    <t>CTO-MWP42-SSD1To</t>
  </si>
  <si>
    <t>Passage à un stockage 1 To SSD PCIe à commander avec MWP42FN/A</t>
  </si>
  <si>
    <t>CTO-MWP42-SSD2To</t>
  </si>
  <si>
    <t>Passage à un stockage 2 To SSD PCIe à commander avec MWP42FN/A</t>
  </si>
  <si>
    <t>CTO-MWP42-SSD4To</t>
  </si>
  <si>
    <t>Passage à un stockage 4 To SSD PCIe à commander avec MWP42FN/A</t>
  </si>
  <si>
    <t>CTO-MWP42-QUS</t>
  </si>
  <si>
    <t>Passage à un clavier rétro-éclairé américain et guide utilisateur anglais à commander avec MWP42FN/A</t>
  </si>
  <si>
    <t>CTO-MWP42-QUK</t>
  </si>
  <si>
    <t>Passage à un clavier rétro-éclairé anglais international et guide utilisateur anglais à commander avec MWP42FN/A</t>
  </si>
  <si>
    <t>MWP82FN/A</t>
  </si>
  <si>
    <t>MacBook Pro 13" argent Touch Bar / Core i5 quadricœur à 2,0 GHz / 16 Go / 1 To SSD / Intel Iris Plus Graphics / 4xThunderbolt 3 / AirPort Extreme 802.11ac / Bluetooth 5.0</t>
  </si>
  <si>
    <t>Catégorie 2 - Portables standards - Configuration 4</t>
  </si>
  <si>
    <t>CTO-MWP82-i7-2,3</t>
  </si>
  <si>
    <t>Passage à un processeur quadricœur Intel Core i7 à 2,3 GHz (Turbo Boost à 4,1 GHz) à commander avec MWP82FN/A</t>
  </si>
  <si>
    <t>CTO-MWP82-32GB</t>
  </si>
  <si>
    <t>Passage à 32Go de mémoire LPDDR4 X 3 733 MHz soudé à commander avec MWP82FN/A</t>
  </si>
  <si>
    <t>CTO-MWP82-SSD2To</t>
  </si>
  <si>
    <t>Passage à un stockage 2 To SSD PCIe à commander avec MWP82FN/A</t>
  </si>
  <si>
    <t>CTO-MWP82-SSD4To</t>
  </si>
  <si>
    <t>Passage à un stockage 4 To SSD PCIe à commander avec MWP82FN/A</t>
  </si>
  <si>
    <t>CTO-MWP82-QUS</t>
  </si>
  <si>
    <t>Passage à un clavier rétro-éclairé américain et guide utilisateur anglais à commander avec MWP82FN/A</t>
  </si>
  <si>
    <t>CTO-MWP82-QUK</t>
  </si>
  <si>
    <t>Passage à un clavier rétro-éclairé anglais international et guide utilisateur anglais à commander avec MWP82FN/A</t>
  </si>
  <si>
    <t>MWP52FN/A</t>
  </si>
  <si>
    <t>MacBook Pro 13" gris sidéral Touch Bar / Core i5 quadricœur à 2,0 GHz / 16 Go / 1 To SSD / Intel Iris Plus Graphics / 4xThunderbolt 3 / AirPort Extreme 802.11ac / Bluetooth 5.0</t>
  </si>
  <si>
    <t>CTO-MWP52-i7-2,3</t>
  </si>
  <si>
    <t>Passage à un processeur quadricœur Intel Core i7 à 2,3 GHz (Turbo Boost à 4,1 GHz) à commander avec MWP52FN/A</t>
  </si>
  <si>
    <t>CTO-MWP52-32GB</t>
  </si>
  <si>
    <t>Passage à 32Go de mémoire LPDDR4 X 3 733 MHz soudé à commander avec MWP52FN/A</t>
  </si>
  <si>
    <t>CTO-MWP52-SSD2To</t>
  </si>
  <si>
    <t>Passage à un stockage 2 To SSD PCIe à commander avec MWP52FN/A</t>
  </si>
  <si>
    <t>CTO-MWP52-SSD4To</t>
  </si>
  <si>
    <t>Passage à un stockage 4 To SSD PCIe à commander avec MWP52FN/A</t>
  </si>
  <si>
    <t>CTO-MWP52-QUS</t>
  </si>
  <si>
    <t>Passage à un clavier rétro-éclairé américain et guide utilisateur anglais à commander avec MWP52FN/A</t>
  </si>
  <si>
    <t>CTO-MWP52-QUK</t>
  </si>
  <si>
    <t>Passage à un clavier rétro-éclairé anglais international et guide utilisateur anglais à commander avec MWP52FN/A</t>
  </si>
  <si>
    <t>MVVL2FN/A</t>
  </si>
  <si>
    <t>MacBook Pro 16" argent Touch Bar / Core i7 hexacœur à 2,6 GHz / 16 Go / 512 Go SSD / Radeon Pro 5300M 4 Go &amp; Intel UHD Graphics 630 / 4xThunderbolt 3 / AirPort Extreme 802.11ac / Bluetooth 5.0</t>
  </si>
  <si>
    <t>MI4-MBP16-3PL</t>
  </si>
  <si>
    <t>Catégorie 2 - Portables standards - Configuration 5</t>
  </si>
  <si>
    <t>Garantie 3 ans formule Plus pour MacBook Pro 16" (intervention à J+1 - réparation à J+3 ou MacBook Pro 16" de prêt)</t>
  </si>
  <si>
    <t>CTO-MVVL2-i9-2,4</t>
  </si>
  <si>
    <t>Passage à un processeur Core i9  8 cœurs à 2,4 GHz (Turbo Boost à 5,0 GHz - 16 Mo cache N3) à commander avec MVVL2FN/A</t>
  </si>
  <si>
    <t>CTO-MVVL2-32GB</t>
  </si>
  <si>
    <t>Passage à 32 Go de mémoire DDR4 2 666 MHz soudé à commander avec MVVL2FN/A</t>
  </si>
  <si>
    <t>CTO-MVVL2-64GB</t>
  </si>
  <si>
    <t>Passage à 64 Go de mémoire DDR4 2 666 MHz soudé à commander avec MVVL2FN/A</t>
  </si>
  <si>
    <t>CTO-MVVL2-RAD5500M4G</t>
  </si>
  <si>
    <t>Passage à un processeur graphique Radeon Pro 5500M avec 4 Go de mémoire GDDR6 &amp; Intel UHD Graphics 630 à commander avec MVVL2FN/A</t>
  </si>
  <si>
    <t>CTO-MVVL2-RAD5500M8G</t>
  </si>
  <si>
    <t>Passage à un processeur graphique Radeon Pro 5500M avec 8 Go de mémoire GDDR6 &amp; Intel UHD Graphics 630 à commander avec MVVL2FN/A</t>
  </si>
  <si>
    <t>CTO-MVVL2-RAD5600M8G</t>
  </si>
  <si>
    <t>Passage à un processeur graphique Radeon Pro 5600M avec 8 Go de mémoire HBM2 pour MacBook Pro 16" MVVL2FN/A</t>
  </si>
  <si>
    <t>CTO-MVVL2-SSD1To</t>
  </si>
  <si>
    <t>Passage à un stockage 1 To SSD PCIe à commander avec MVVL2FN/A</t>
  </si>
  <si>
    <t>CTO-MVVL2-SSD2To</t>
  </si>
  <si>
    <t>Passage à un stockage 2 To SSD PCIe à commander avec MVVL2FN/A</t>
  </si>
  <si>
    <t>CTO-MVVL2-SSD4To</t>
  </si>
  <si>
    <t>Passage à un stockage 4 To SSD PCIe à commander avec MVVL2FN/A</t>
  </si>
  <si>
    <t>CTO-MVVL2-SSD8To</t>
  </si>
  <si>
    <t>Passage à un stockage 8 To SSD PCIe à commander avec MVVL2FN/A</t>
  </si>
  <si>
    <t>CTO-MVVL2-QUS</t>
  </si>
  <si>
    <t>Passage à un clavier rétro-éclairé américain et guide utilisateur anglais à commander avec MVVL2FN/A</t>
  </si>
  <si>
    <t>CTO-MVVL2-QUK</t>
  </si>
  <si>
    <t>Passage à un clavier rétro-éclairé anglais international et guide utilisateur anglais à commander avec MVVL2FN/A</t>
  </si>
  <si>
    <t>MI4-MBP16-4PL</t>
  </si>
  <si>
    <t>Passage à une garantie 4 ans formule Plus pour MacBook Pro 16" (intervention à J+1 - réparation à J+3 ou MacBook Pro 16" de prêt)</t>
  </si>
  <si>
    <t>MI4-MBP16-5PL</t>
  </si>
  <si>
    <t>Passage à une garantie 5 ans formule Plus pour MacBook Pro 16" (intervention à J+1 - réparation à J+3 ou MacBook Pro 16" de prêt)</t>
  </si>
  <si>
    <t>MI4-MBP16-6PL</t>
  </si>
  <si>
    <t>Passage à une garantie 6 ans formule Plus pour MacBook Pro 16" (intervention à J+1 - réparation à J+3 ou MacBook Pro 16" de prêt)</t>
  </si>
  <si>
    <t>MI4-MBP16-7PL</t>
  </si>
  <si>
    <t>Passage à une garantie 7 ans formule Plus pour MacBook Pro 16" (intervention à J+1 - réparation à J+3 ou MacBook Pro 16" de prêt)</t>
  </si>
  <si>
    <t>MI4-MBP16-3PL-INT</t>
  </si>
  <si>
    <t>Passage à une garantie 3 ans formule Plus internationale pour MacBook Pro 16" (France : intervention à J+1 - réparation à J+3 ou MacBook Pro 16" de prêt pour la France Métropolitaine - retour atelier pour l'étranger)</t>
  </si>
  <si>
    <t>MI4-MBP16-4PL-INT</t>
  </si>
  <si>
    <t>Passage à une garantie 4 ans formule Plus internationale pour MacBook Pro 16" (France : intervention à J+1 - réparation à J+3 ou MacBook Pro 16" de prêt pour la France Métropolitaine - retour atelier pour l'étranger)</t>
  </si>
  <si>
    <t>MI4-MBP16-5PL-INT</t>
  </si>
  <si>
    <t>Passage à une garantie 5 ans formule Plus internationale pour MacBook Pro 16" (France : intervention à J+1 - réparation à J+3 ou MacBook Pro 16" de prêt pour la France Métropolitaine - retour atelier pour l'étranger)</t>
  </si>
  <si>
    <t>MI4-MBP16-3PR</t>
  </si>
  <si>
    <t>Passage à une garantie 3 ans formule Pro+ pour MacBook Pro 16" (diagnostic à H+4 - remplacement à J+1)</t>
  </si>
  <si>
    <t>MI4-MBP16-4PR</t>
  </si>
  <si>
    <t>Passage à une garantie 4 ans formule Pro+ pour MacBook Pro 16" (diagnostic à H+4 - remplacement à J+1)</t>
  </si>
  <si>
    <t>MI4-MBP16-5PR</t>
  </si>
  <si>
    <t>Passage à une garantie 5 ans formule Pro+ pour MacBook Pro 16" (diagnostic à H+4 - remplacement à J+1)</t>
  </si>
  <si>
    <t>MI4-MBP16-3PR-INT</t>
  </si>
  <si>
    <t>Passage à une garantie 3 ans formule Pro+  internationale pour MacBook Pro 16" (diagnostic à H+4 - remplacement à J+1 - retour atelier à l'étranger)</t>
  </si>
  <si>
    <t>MI4-MBP16-4PR-INT</t>
  </si>
  <si>
    <t>Passage à une garantie 4 ans formule Pro+  internationale pour MacBook Pro 16" (diagnostic à H+4 - remplacement à J+1 - retour atelier à l'étranger)</t>
  </si>
  <si>
    <t>MI4-MBP16-5PR-INT</t>
  </si>
  <si>
    <t>Passage à une garantie 5 ans formule Pro+  internationale pour MacBook Pro 16" (diagnostic à H+4 - remplacement à J+1 - retour atelier à l'étranger)</t>
  </si>
  <si>
    <t>MI4-MBP16-3PT</t>
  </si>
  <si>
    <t>Passage à une garantie 3 ans formule Platine pour MacBook Pro 16" (réparation sur site de J+1 à J+3 maximum) - 3 ans couverture internationale standard</t>
  </si>
  <si>
    <t>MI4-MBP16-4PT</t>
  </si>
  <si>
    <t>Passage à une garantie 4 ans formule Platine pour MacBook Pro 16" (réparation sur site de J+1 à J+3 maximum) - 3 ans couverture internationale standard</t>
  </si>
  <si>
    <t>MI4-MBP16-5PT</t>
  </si>
  <si>
    <t>Passage à une garantie 5 ans formule Platine pour MacBook Pro 16" (réparation sur site de J+1 à J+3 maximum) - 5 ans couverture internationale standard</t>
  </si>
  <si>
    <t>MVVJ2FN/A</t>
  </si>
  <si>
    <t>MacBook Pro 16" Touch Bar gris sidéral / Core i7 hexacœur à 2,6 GHz / 16 Go / 512 Go SSD PCIe / Radeon Pro 5300M 4 Go &amp; Intel UHD Graphics 630 / 4xThunderbolt 3 / AirPort Extreme 802.11ac / Bluetooth 5.0</t>
  </si>
  <si>
    <t>CTO-MVVJ2-i9-2,4</t>
  </si>
  <si>
    <t>Passage à un processeur Core i9  8 cœurs à 2,4 GHz (Turbo Boost à 5,0 GHz - 16 Mo cache N3) à commander avec MVVJ2FN/A</t>
  </si>
  <si>
    <t>CTO-MVVJ2-32GB</t>
  </si>
  <si>
    <t>Passage à 32 Go de mémoire DDR4 2 666 MHz soudé à commander avec MVVJ2FN/A</t>
  </si>
  <si>
    <t>CTO-MVVJ2-64GB</t>
  </si>
  <si>
    <t>Passage à 64 Go de mémoire DDR4 2 666 MHz soudé à commander avec MVVJ2FN/A</t>
  </si>
  <si>
    <t>CTO-MVVJ2-RAD5500M4G</t>
  </si>
  <si>
    <t>Passage à un processeur graphique Radeon Pro 5500M avec 4 Go de mémoire GDDR6 &amp; Intel UHD Graphics 630 à commander avec MVVJ2FN/A</t>
  </si>
  <si>
    <t>CTO-MVVJ2-RAD5500M8G</t>
  </si>
  <si>
    <t>Passage à un processeur graphique Radeon Pro 5500M avec 8 Go de mémoire GDDR6 &amp; Intel UHD Graphics 630 à commander avec MVVJ2FN/A</t>
  </si>
  <si>
    <t>CTO-MVVJ2-RAD5600M8G</t>
  </si>
  <si>
    <t>Passage à un processeur graphique Radeon Pro 5600M avec 8 Go de mémoire HBM2 pour MacBook Pro 16" MVVJ2FN/A</t>
  </si>
  <si>
    <t>CTO-MVVJ2-SSD1To</t>
  </si>
  <si>
    <t>Passage à un stockage 1 To SSD PCIe à commander avec MVVJ2FN/A</t>
  </si>
  <si>
    <t>CTO-MVVJ2-SSD2To</t>
  </si>
  <si>
    <t>Passage à un stockage 2 To SSD PCIe à commander avec MVVJ2FN/A</t>
  </si>
  <si>
    <t>CTO-MVVJ2-SSD4To</t>
  </si>
  <si>
    <t>Passage à un stockage 4 To SSD PCIe à commander avec MVVJ2FN/A</t>
  </si>
  <si>
    <t>CTO-MVVJ2-SSD8To</t>
  </si>
  <si>
    <t>Passage à un stockage 8 To SSD PCIe à commander avec MVVJ2FN/A</t>
  </si>
  <si>
    <t>CTO-MVVJ2-QUS</t>
  </si>
  <si>
    <t>Passage à un clavier rétro-éclairé américain et guide utilisateur anglais à commander avec MVVJ2FN/A</t>
  </si>
  <si>
    <t>CTO-MVVJ2-QUK</t>
  </si>
  <si>
    <t>Passage à un clavier rétro-éclairé anglais international et guide utilisateur anglais à commander avec MVVJ2FN/A</t>
  </si>
  <si>
    <t>MVVM2FN/A</t>
  </si>
  <si>
    <t>MacBook Pro 16" argent Touch Bar / Core i9 8 cœurs à 2,3 GHz / 16 Go / 1 To SSD / Radeon Pro 5500M 4 Go &amp; Intel UHD Graphics 630 / 4xThunderbolt 3 / AirPort Extreme 802.11ac / Bluetooth 5.0</t>
  </si>
  <si>
    <t>Catégorie 2 - Portables standards - Configuration 6</t>
  </si>
  <si>
    <t>CTO-MVVM2-i9-2,4</t>
  </si>
  <si>
    <t>Passage à un processeur Core i9 8 cœurs à 2,4 GHz (Turbo Boost à 5,0 GHz - 16 Mo cache N3) à commander avec MVVM2FN/A</t>
  </si>
  <si>
    <t>CTO-MVVM2-32GB</t>
  </si>
  <si>
    <t>Passage à 32 Go de mémoire DDR4 2 666 MHz soudé à commander avec MVVM2FN/A</t>
  </si>
  <si>
    <t>CTO-MVVM2-64GB</t>
  </si>
  <si>
    <t>Passage à 64 Go de mémoire DDR4 2 666 MHz soudé à commander avec MVVM2FN/A</t>
  </si>
  <si>
    <t>CTO-MVVM2-RAD5500M8G</t>
  </si>
  <si>
    <t>Passage à un processeur graphique Radeon Pro 5500M avec 8 Go de mémoire GDDR6 &amp; Intel UHD Graphics 630 à commander avec MVVM2FN/A</t>
  </si>
  <si>
    <t>CTO-MVVM2-RAD5600M8G</t>
  </si>
  <si>
    <t>Passage à un processeur graphique Radeon Pro 5600M avec 8 Go de mémoire HBM2 pour MacBook Pro 16" MVVM2FN/A</t>
  </si>
  <si>
    <t>CTO-MVVM2-SSD2To</t>
  </si>
  <si>
    <t>Passage à un stockage 2 To SSD PCIe à commander avec MVVM2FN/A</t>
  </si>
  <si>
    <t>CTO-MVVM2-SSD4To</t>
  </si>
  <si>
    <t>Passage à un stockage 4 To SSD PCIe à commander avec MVVM2FN/A</t>
  </si>
  <si>
    <t>CTO-MVVM2-SSD8To</t>
  </si>
  <si>
    <t>Passage à un stockage 8 To SSD PCIe à commander avec MVVM2FN/A</t>
  </si>
  <si>
    <t>CTO-MVVM2-QUS</t>
  </si>
  <si>
    <t>Passage à un clavier rétro-éclairé américain et guide utilisateur anglais à commander avec MVVM2FN/A</t>
  </si>
  <si>
    <t>CTO-MVVM2-QUK</t>
  </si>
  <si>
    <t>Passage à un clavier rétro-éclairé anglais international et guide utilisateur anglais à commander avec MVVM2FN/A</t>
  </si>
  <si>
    <t>MVVK2FN/A</t>
  </si>
  <si>
    <t>MacBook Pro 16" gris sidéral Touch Bar / Core i9 8 cœurs à 2,3 GHz / 16 Go / 1 To SSD / Radeon Pro 5500M 4 Go &amp; UHD Graphics 630 / 4xThunderbolt 3 / AirPort Extreme 802.11ac / Bluetooth 5.0</t>
  </si>
  <si>
    <t>MV912FN/A</t>
  </si>
  <si>
    <t>CTO-MVVK2-i9-2,4</t>
  </si>
  <si>
    <t>Passage à un processeur Core i9 8 cœurs à 2,4 GHz (Turbo Boost à 5,0 GHz - 16 Mo cache N3) à commander avec MVVK2FN/A</t>
  </si>
  <si>
    <t>CTO-MVVK2-32GB</t>
  </si>
  <si>
    <t>Passage à 32 Go de mémoire DDR4 2 666 MHz soudé à commander avec MVVK2FN/A</t>
  </si>
  <si>
    <t>CTO-MVVK2-64GB</t>
  </si>
  <si>
    <t>Passage à 64 Go de mémoire DDR4 2 666 MHz soudé à commander avec MVVK2FN/A</t>
  </si>
  <si>
    <t>CTO-MVVK2-RAD5500M8G</t>
  </si>
  <si>
    <t>Passage à un processeur graphique Radeon Pro 5500M avec 8 Go de mémoire GDDR6 &amp; Intel UHD Graphics 630 à commander avec MVVK2FN/A</t>
  </si>
  <si>
    <t>CTO-MVVK2-RAD5600M8G</t>
  </si>
  <si>
    <t>Passage à un processeur graphique Radeon Pro 5600M avec 8 Go de mémoire HBM2 pour MacBook Pro 16" MVVK2FN/A</t>
  </si>
  <si>
    <t>CTO-MVVK2-SSD2To</t>
  </si>
  <si>
    <t>Passage à un stockage 2 To SSD PCIe à commander avec MVVK2FN/A</t>
  </si>
  <si>
    <t>CTO-MVVK2-SSD4To</t>
  </si>
  <si>
    <t>Passage à un stockage 4 To SSD PCIe à commander avec MVVK2FN/A</t>
  </si>
  <si>
    <t>CTO-MVVK2-SSD8To</t>
  </si>
  <si>
    <t>Passage à un stockage 8 To SSD PCIe à commander avec MVVK2FN/A</t>
  </si>
  <si>
    <t>CTO-MVVK2-QUS</t>
  </si>
  <si>
    <t>Passage à un clavier rétro-éclairé américain et guide utilisateur anglais à commander avec MVVK2FN/A</t>
  </si>
  <si>
    <t>CTO-MVVK2-QUK</t>
  </si>
  <si>
    <t>Passage à un clavier rétro-éclairé anglais international et guide utilisateur anglais à commander avec MVVK2FN/A</t>
  </si>
  <si>
    <t>D31325</t>
  </si>
  <si>
    <t>Dicota Top Traveller BASE - sacoche pour ordinateur portable jusqu'à 16" - noir</t>
  </si>
  <si>
    <t>D30924</t>
  </si>
  <si>
    <t>Dicota Multi Roller Pro - Trolley avec sacoche légère nylon noir pour portables jusqu'à 16" - noir</t>
  </si>
  <si>
    <t>D31224</t>
  </si>
  <si>
    <t>Dicota BackPack Roller Pro (sac à dos 2-en-1 - trolley pour portable jusqu'à 16")</t>
  </si>
  <si>
    <t>D31218</t>
  </si>
  <si>
    <t>Dicota Cabin Roller Pro (sac cabine - trolley pour portable jusqu'à 16")</t>
  </si>
  <si>
    <t>TSS315B</t>
  </si>
  <si>
    <t>Thule Subterra Sleeve 15'' - housse pour MacBook Pro 16” - noir</t>
  </si>
  <si>
    <t>TSA315B</t>
  </si>
  <si>
    <t>Thule SubTerra Attaché (sac à bandoulière pour MacBook Pro 16")</t>
  </si>
  <si>
    <t>TSSB316</t>
  </si>
  <si>
    <t>Thule SubTerra Laptop Bag 15,6" sac top loading pour MacBook Pro 16" et iPad - noir</t>
  </si>
  <si>
    <t>TEBP215K</t>
  </si>
  <si>
    <t>Thule EnRoute Backpack 16" 18L sac à dos pour MacBook Pro 16" et iPad - noir</t>
  </si>
  <si>
    <t>TSLB315</t>
  </si>
  <si>
    <t>Thule Subterra Backpack 23L sac à dos pour MacBook Pro 16" - noir</t>
  </si>
  <si>
    <t>TSR336</t>
  </si>
  <si>
    <t>Thule Subterra Rolling Carry-on 36L sacoche trolley 55cm pour MacBook Pro 16'' - ombre foncée</t>
  </si>
  <si>
    <t>MD565Z/A</t>
  </si>
  <si>
    <t>Apple adaptateur secteur MagSafe 2 60 W pour MacBook Pro 13" Retina</t>
  </si>
  <si>
    <t>MD506Z/A</t>
  </si>
  <si>
    <t>Apple adaptateur secteur MagSafe 2 85 W pour MacBook Pro 15" Retina</t>
  </si>
  <si>
    <t>TS128GJDL330</t>
  </si>
  <si>
    <t>Transcend carte d'expansion JetDrive Lite 330 - 128 Go mémoire flash pour MacBook Pro 13" Retina</t>
  </si>
  <si>
    <t>TS256GJDL330</t>
  </si>
  <si>
    <t>Transcend carte d'expansion JetDrive Lite 330 - mémoire flash 256 Go pour MacBook Pro 13" Retina</t>
  </si>
  <si>
    <t>TS128GJDL360</t>
  </si>
  <si>
    <t>Transcend carte d'expansion JetDrive Lite 360 - 128 Go mémoire flash pour MacBook Pro 15" Retina (depuis fin 2013)</t>
  </si>
  <si>
    <t>TS256GJDL360</t>
  </si>
  <si>
    <t>Transcend carte d'expansion JetDrive Lite 360 - 256 Go mémoire flash pour MacBook Pro 15" Retina (depuis fin 2013)</t>
  </si>
  <si>
    <t>MBPRLDG01KL</t>
  </si>
  <si>
    <t>MacLocks The Ledge - kit de sécurité à clé argenté - pour MacBook Pro 13" &amp; 15" Retina</t>
  </si>
  <si>
    <t>MBPRLDG01CL</t>
  </si>
  <si>
    <t>MacLocks The Ledge - kit de sécurité à code argenté - pour MacBook Pro 13" &amp; 15" Retina</t>
  </si>
  <si>
    <t>MRW22ZM/A</t>
  </si>
  <si>
    <t>Apple adaptateur secteur USB-C 61 W pour MacBook Pro 13"</t>
  </si>
  <si>
    <t>MMEL2ZM/A</t>
  </si>
  <si>
    <t>Apple adaptateur Thunderbolt 3 (USB-C) vers Thunderbolt 2 pour MacBook Pro 13" Thunderbolt 3 ou Touch Bar &amp; MacBook Pro 15" Touch Bar</t>
  </si>
  <si>
    <t>IN-INMB200260-CL</t>
  </si>
  <si>
    <t>Incase Hardshell coque de protection transparente pour MacBook Pro 13" Thunderbolt 3 &amp; Touch Bar</t>
  </si>
  <si>
    <t>INCASE</t>
  </si>
  <si>
    <t>MBPRLDGTB01KL</t>
  </si>
  <si>
    <t>MacLocks The Ledge - kit de sécurité à clé argenté pour MacBook Pro 13" &amp; 15"</t>
  </si>
  <si>
    <t>MBPRLDGTB01CL</t>
  </si>
  <si>
    <t>MacLocks The Ledge - kit de sécurité à code argenté pour MacBook Pro 13" &amp; 15" Touch Bar</t>
  </si>
  <si>
    <t>HOUSSE-MBPTB-13</t>
  </si>
  <si>
    <t xml:space="preserve">Housse de protection pour MacBook Pro 13" USB-C </t>
  </si>
  <si>
    <t>MW-410003</t>
  </si>
  <si>
    <t>99MO040909</t>
  </si>
  <si>
    <r>
      <t xml:space="preserve">Moshi protection d'écran anti-reflet iVisor AG pour </t>
    </r>
    <r>
      <rPr>
        <sz val="10"/>
        <rFont val="Calibri (Corps)"/>
      </rPr>
      <t>MacBook Air &amp; MacBook Pro 13" USB-C (2018 &amp; 2020)</t>
    </r>
  </si>
  <si>
    <t>MOSHI</t>
  </si>
  <si>
    <t>K38300EU</t>
  </si>
  <si>
    <t xml:space="preserve">Kensington Station d’accueil Thunderbolt 3 SD5200T  (2 Thunderbolt 3 - 1 USB-C + 2 USB 3 +1  DisplayPort+ 1 Gbit Eth) </t>
  </si>
  <si>
    <t>﻿F4U097VF</t>
  </si>
  <si>
    <t>Belkin Thunderbolt 3 Dock Pro - station d'accueil Thunderbolt 3 (2 ports Thunderbolt 3 - 1 port USB-C - 1 Gigabit Ethernet - 4 USB 3.0 - 1 DisplayPort - lecteur carte SD - port audio / micro stéréo)</t>
  </si>
  <si>
    <t>STGW4000800</t>
  </si>
  <si>
    <t>LaCie Rugged RAID Pro 4 To - 1 port USB-C (compatible avec USB 3.0) - 1 emplacement pour cartes SD - garantie 3 ans</t>
  </si>
  <si>
    <t>MXNF2FN/A</t>
  </si>
  <si>
    <t>Mac mini Intel quadricœur Core i3 3,6 GHz / 8 Go / 256 Go SSD PCIe / Intel UHD Graphics 630 / AirPort Extreme 802.11ac / Bluetooth 5.0 / Go Eth</t>
  </si>
  <si>
    <t>MI4-MM-3PL</t>
  </si>
  <si>
    <t>Catégorie 3 - Fixes à faible encombrement - Configuration 1</t>
  </si>
  <si>
    <t>30214000-2</t>
  </si>
  <si>
    <t>IA01</t>
  </si>
  <si>
    <t>Garantie 3 ans formule Plus pour Mac mini (intervention à J+1 - réparation à J+3 ou Mac mini de prêt)</t>
  </si>
  <si>
    <t>IC01</t>
  </si>
  <si>
    <t>CTO-MXNF2-i76c-3,2</t>
  </si>
  <si>
    <t>Passage à un processeur hexacœur Intel Core i7 à 3,2 GHz à commander avec MXNF2FN/A</t>
  </si>
  <si>
    <t>CTO-MXNF2-2x8GB</t>
  </si>
  <si>
    <t>Passage à 16 Go de mémoire (2x8 Go) DDR4 2 666 MHz non soudés à commander avec MXNF2FN/A</t>
  </si>
  <si>
    <t>CTO-MXNF2-2x16GB</t>
  </si>
  <si>
    <t>Passage à 32 Go de mémoire (2x16 Go) DDR4 2 666 MHz non soudés à commander avec MXNF2FN/A</t>
  </si>
  <si>
    <t>CTO-MXNF2-2x32GB</t>
  </si>
  <si>
    <t>Passage à 64 Go de mémoire (2x32 Go) DDR4 2 666 MHz non soudés à commander avec MXNF2FN/A</t>
  </si>
  <si>
    <t>CTO-MXNF2-SSD512</t>
  </si>
  <si>
    <t>Passage à 512 Go de stockage SSD PCIe à commander avec MXNF2FN/A</t>
  </si>
  <si>
    <t>CTO-MXNF2-SSD1To</t>
  </si>
  <si>
    <t>Passage à 1 To de stockage SSD PCIe à commander avec MXNF2FN/A</t>
  </si>
  <si>
    <t>CTO-MXNF2-SSD2To</t>
  </si>
  <si>
    <t>Passage à 2 To de stockage SSD PCIe à commander avec MXNF2FN/A</t>
  </si>
  <si>
    <t>CTO-MXNF2-ETH</t>
  </si>
  <si>
    <t>Passage à 10 Gigabit Ethernet à commander avec MXNF2FN/A</t>
  </si>
  <si>
    <t>MI4-MM-4PL</t>
  </si>
  <si>
    <t>Passage à une garantie 4 ans formule Plus pour Mac mini (intervention à J+1 - réparation à J+3 ou Mac mini de prêt)</t>
  </si>
  <si>
    <t>MI4-MM-5PL</t>
  </si>
  <si>
    <t>Passage à une garantie 5 ans formule Plus pour Mac mini (intervention à J+1 - réparation à J+3 ou Mac mini de prêt)</t>
  </si>
  <si>
    <t>MI4-MM-6PL</t>
  </si>
  <si>
    <t>Passage à une garantie 6 ans formule Plus pour Mac mini (intervention à J+1 - réparation à J+3 ou Mac mini de prêt)</t>
  </si>
  <si>
    <t>MI4-MM-7PL</t>
  </si>
  <si>
    <t>Passage à une garantie 7 ans formule Plus pour Mac mini (intervention à J+1 - réparation à J+3 ou Mac mini de prêt)</t>
  </si>
  <si>
    <t>MI4-MM-3PL-INT</t>
  </si>
  <si>
    <t>Passage à une garantie 3 ans formule Plus internationale pour Mac mini (France : intervention à J+1 - réparation à J+3 ou Mac mini de prêt pour la France Métropolitaine - retour atelier pour l'étranger)</t>
  </si>
  <si>
    <t>MI4-MM-4PL-INT</t>
  </si>
  <si>
    <t>Passage à une garantie 4 ans formule Plus internationale pour Mac mini (France : intervention à J+1 - réparation à J+3 ou Mac mini de prêt pour la France Métropolitaine - retour atelier pour l'étranger)</t>
  </si>
  <si>
    <t>MI4-MM-5PL-INT</t>
  </si>
  <si>
    <t>Passage à une garantie 5 ans formule Plus internationale pour Mac mini (France : intervention à J+1 - réparation à J+3 ou Mac mini de prêt pour la France Métropolitaine - retour atelier pour l'étranger)</t>
  </si>
  <si>
    <t>MI4-MM-3PR</t>
  </si>
  <si>
    <t>Passage à une garantie 3 ans formule Pro+ pour Mac mini (diagnostic à H+4 - remplacement à J+1)</t>
  </si>
  <si>
    <t>MI4-MM-4PR</t>
  </si>
  <si>
    <t>Passage à une garantie 4 ans formule Pro+ pour Mac mini (diagnostic à H+4 - remplacement à J+1)</t>
  </si>
  <si>
    <t>MI4-MM-5PR</t>
  </si>
  <si>
    <t>Passage à une garantie 5 ans formule Pro+ pour Mac mini (diagnostic à H+4 - remplacement à J+1)</t>
  </si>
  <si>
    <t>MI4-MM-3PR-INT</t>
  </si>
  <si>
    <t>Passage à une garantie 3 ans formule Pro+  internationale pour Mac mini (diagnostic à H+4 - remplacement à J+1 - retour atelier à l'étranger)</t>
  </si>
  <si>
    <t>MI4-MM-4PR-INT</t>
  </si>
  <si>
    <t>Passage à une garantie 4 ans formule Pro+  internationale pour Mac mini (diagnostic à H+4 - remplacement à J+1 - retour atelier à l'étranger)</t>
  </si>
  <si>
    <t>MI4-MM-5PR-INT</t>
  </si>
  <si>
    <t>Passage à une garantie 5 ans formule Pro+  internationale pour Mac mini (diagnostic à H+4 - remplacement à J+1 - retour atelier à l'étranger)</t>
  </si>
  <si>
    <t>MI4-MM-3PT</t>
  </si>
  <si>
    <t>Passage à une garantie 3 ans formule Platine pour Mac mini (réparation sur site de J+1 à J+3 maximum) - 3 ans couverture internationale standard</t>
  </si>
  <si>
    <t>MI4-MM-4PT</t>
  </si>
  <si>
    <t>Passage à une garantie 4 ans formule Platine pour Mac mini (réparation sur site de J+1 à J+3 maximum) - 3 ans couverture internationale standard</t>
  </si>
  <si>
    <t>MI4-MM-5PT</t>
  </si>
  <si>
    <t>Passage à une garantie 5 ans formule Platine pour Mac mini (réparation sur site de J+1 à J+3 maximum) - 5 ans couverture internationale standard</t>
  </si>
  <si>
    <t>MXNG2FN/A</t>
  </si>
  <si>
    <t>Mac mini Intel hexacœur Core i5 3,0 GHz / 8 Go / 512 Go SSD PCIe / Intel UHD Graphics 630 / AirPort Extreme 802.11ac / Bluetooth 5.0 / Go Eth</t>
  </si>
  <si>
    <t>Catégorie 3 - Fixes à faible encombrement - Configuration 2</t>
  </si>
  <si>
    <t>CTO-MXNG2-i76c-3,2</t>
  </si>
  <si>
    <t>Passage à un processeur hexacœur Intel Core i7 à 3,2 GHz à commander avec MXNG2FN/A</t>
  </si>
  <si>
    <t>CTO-MXNG2-2x8GB</t>
  </si>
  <si>
    <t>Passage à 16 Go de mémoire (2x8 Go) DDR4 2 666 MHz non soudés à commander avec MXNG2FN/A</t>
  </si>
  <si>
    <t>CTO-MXNG2-2x16GB</t>
  </si>
  <si>
    <t>Passage à 32 Go de mémoire (2x16 Go) DDR4 2 666 MHz non soudés à commander avec MXNG2FN/A</t>
  </si>
  <si>
    <t>CTO-MXNG2-2x32GB</t>
  </si>
  <si>
    <t>Passage à 64 Go de mémoire (2x32 Go) DDR4 2 666 MHz non soudés à commander avec MXNG2FN/A</t>
  </si>
  <si>
    <t>CTO-MXNG2-SSD1To</t>
  </si>
  <si>
    <t>Passage à 1 To de stockage SSD PCIe à commander avec MXNG2FN/A</t>
  </si>
  <si>
    <t>CTO-MXNG2-SSD2To</t>
  </si>
  <si>
    <t>Passage à 2 To de stockage SSD PCIe à commander avec MXNG2FN/A</t>
  </si>
  <si>
    <t>CTO-MXNG2-ETH</t>
  </si>
  <si>
    <t>Passage à 10 Gigabit Ethernet à commander avec MXNG2FN/A</t>
  </si>
  <si>
    <t>MRME2Z/A</t>
  </si>
  <si>
    <t>Apple souris sans fil magic mouse 2 gris sidéral (Multi-Touch - rechargeable - Bluetooth - Lightning)</t>
  </si>
  <si>
    <t>MRMF2Z/A</t>
  </si>
  <si>
    <t>Apple trackpad sans fil Magic Trackpad 2 gris sidéral (Force Touch - rechargeable - Bluetooth - Lightning)</t>
  </si>
  <si>
    <t>MRMH2F/A</t>
  </si>
  <si>
    <t>Apple clavier Magic Keyboard français avec pavé numérique - sans fil rechargeable Bluetooth Lightning - 109 touches - gris sidéral</t>
  </si>
  <si>
    <t>MJVU2ZM/A</t>
  </si>
  <si>
    <t>Apple adaptateur vidéo HDMI - DVI</t>
  </si>
  <si>
    <t>MM4T2ZM/A</t>
  </si>
  <si>
    <t>Apple télécommande Apple remote aluminium infra rouge</t>
  </si>
  <si>
    <t>MMEN76</t>
  </si>
  <si>
    <t>MacLocks Mac mini Mount - chassis de fixation avec kit de sécurité à clé - pour Mac mini depuis mi 2010</t>
  </si>
  <si>
    <t>K65020EU</t>
  </si>
  <si>
    <t>Kensington câble antivol MicroSaver 2.0 à clé</t>
  </si>
  <si>
    <t>K65042M</t>
  </si>
  <si>
    <t>Kensington câble antivol MicroSaver 2.0 à clé passe (quantité minimum 25 - 4 semaines de délai)</t>
  </si>
  <si>
    <t>K64675EU</t>
  </si>
  <si>
    <t>Kensington câble antivol Combinaison Ultra Laptop Lock à code</t>
  </si>
  <si>
    <t>K64435WW</t>
  </si>
  <si>
    <t>Kensington câble antivol Click Safe 2.0 à clé</t>
  </si>
  <si>
    <t>K64436M</t>
  </si>
  <si>
    <t>Kensington câble antivol Click Safe 2.0  à clé passe (quantité minimum 25 - 4 semaines de délai)</t>
  </si>
  <si>
    <t>64519US</t>
  </si>
  <si>
    <t>Kensington câble Saver pour accessoires, clavier et souris (à utiliser avec un câble de sécurité ClickSafe)</t>
  </si>
  <si>
    <t>K64613WW</t>
  </si>
  <si>
    <t>Kensington point d'ancrage de sécurité pour bureau (à utiliser avec un câble de sécurité ClickSafe)</t>
  </si>
  <si>
    <t>K64995WW</t>
  </si>
  <si>
    <t>Kensington kit encoche de sécurité pour Mac mini ou UltraBook</t>
  </si>
  <si>
    <t>K64453WW</t>
  </si>
  <si>
    <t>Kensington station de verrouillage 2.0 avec kit antivol MicroSaver 2.0 à clé (compatible tout portable de 12" à 15")</t>
  </si>
  <si>
    <t>K39122EU</t>
  </si>
  <si>
    <t>Kensington UH4000C hub UBS 3.0 4 ports (noir - avec adaptateur secteur)</t>
  </si>
  <si>
    <t>RACK-MIN-2XA</t>
  </si>
  <si>
    <t>Sonnet RackMac mini (kit complet de mise en rack 1U - pour 2 x Mac mini unibody (de 2010 à 2018 compris)</t>
  </si>
  <si>
    <t>SONNET</t>
  </si>
  <si>
    <t>XMAC-MS-A-TB3</t>
  </si>
  <si>
    <t>Sonnet xMac mini Server Edition Thunderbolt 3 (chassis Thunderbolt pour Mac mini 2018 - mise en rack 1U - 2 slots pour cartes PCIe)</t>
  </si>
  <si>
    <t>BK500EI</t>
  </si>
  <si>
    <t>APC onduleur Back-UPS CS 500VA - 300 W</t>
  </si>
  <si>
    <t>APC</t>
  </si>
  <si>
    <t>AP9870</t>
  </si>
  <si>
    <t>APC câble alimentation IEC 320 C13 femelle &lt;--&gt; IEC 320 C14 male 2,4 m</t>
  </si>
  <si>
    <t>MHK03FN/A</t>
  </si>
  <si>
    <t>iMac 21,5" / Core i5 bicœur 2,3 GHz / 8 Go DDR4 2 133 MHz / SSD 256 Go / Intel Iris Plus Graphics 640 / 2xThunderbolt 3 / 2xUSB 3 / AirPort Extreme 802.11ac / Bluetooth 4.2 / Gigabit Eth</t>
  </si>
  <si>
    <t>MI4-IM21-3PL</t>
  </si>
  <si>
    <t>Catégorie 4 - Fixes bureautiques - Configuration 1</t>
  </si>
  <si>
    <t>Garantie 3 ans formule Plus pour iMac 21,5" (intervention à J+1 - réparation à J+3 ou iMac 21,5" de prêt)</t>
  </si>
  <si>
    <t>CTO-MHK03-16GB</t>
  </si>
  <si>
    <t>Passage à 16 Go de mémoire DDR4 2 133 MHz non soudés à commander avec MHK03FN/A</t>
  </si>
  <si>
    <t>CTO-MHK03-FD1To</t>
  </si>
  <si>
    <t>Passage à un stockage Fusion Drive 1 To (32 Go SSD &amp; disque dur 1 To Serial ATA) à commander avec MHK03FN/A</t>
  </si>
  <si>
    <t>CTO-MHK03-MTP2</t>
  </si>
  <si>
    <t>Passage à un Magic Trackpad 2 (Force Touch sans fil Bluetooth rechargeable Lightning) pour iMac 21,5'' MHK03FN/A</t>
  </si>
  <si>
    <t>CTO-MHK03-MMTP2</t>
  </si>
  <si>
    <t>Passage à une souris Magic Mouse 2 et un Magic Trackpad 2 (Force Touch sans fil Bluetooth rechargeable Lightning) pour iMac 21,5'' MHK03FN/A</t>
  </si>
  <si>
    <t>CTO-MHK03-MKEPV-FR</t>
  </si>
  <si>
    <t>Passage à un Magic Keyboard français 109 touches avec pavé numérique pour iMac 21,5'' MHK03FN/A</t>
  </si>
  <si>
    <t>CTO-MHK03-MKEPV-US</t>
  </si>
  <si>
    <t>Passage à un Magic Keyboard américain 109 touches avec pavé numérique pour iMac 21,5'' MHK03FN/A</t>
  </si>
  <si>
    <t>CTO-MHK03-MKEPV-UK</t>
  </si>
  <si>
    <t>Passage à un Magic Keyboard anglais international 109 touches avec pavé numérique pour iMac 21,5'' MHK03FN/A</t>
  </si>
  <si>
    <t>CTO-MHK03-MKE-QUS</t>
  </si>
  <si>
    <t>Passage à un Magic Keyboard américain 78 touches sans fil Bluetooth rechargeable (sans pavé numérique) pour iMac 21,5'' MHK03FN/A</t>
  </si>
  <si>
    <t>CTO-MHK03-MKE-QUK</t>
  </si>
  <si>
    <t>Passage à un Magic Keyboard anglais international 78 touches sans fil Bluetooth rechargeable (sans pavé numérique) pour iMac 21,5'' MHK03FN/A</t>
  </si>
  <si>
    <t>MI4-IM21-4PL</t>
  </si>
  <si>
    <t>Passage à une garantie 4 ans formule Plus pour iMac 21,5" (intervention à J+1 - réparation à J+3 ou iMac 21,5" de prêt)</t>
  </si>
  <si>
    <t>MI4-IM21-5PL</t>
  </si>
  <si>
    <t>Passage à une garantie 5 ans formule Plus pour iMac 21,5" (intervention à J+1 - réparation à J+3 ou iMac 21,5" de prêt)</t>
  </si>
  <si>
    <t>MI4-IM21-6PL</t>
  </si>
  <si>
    <t>Passage à une garantie 6 ans formule Plus pour iMac 21,5" (intervention à J+1 - réparation à J+3 ou iMac 21,5" de prêt)</t>
  </si>
  <si>
    <t>MI4-IM21-7PL</t>
  </si>
  <si>
    <t>Passage à une garantie 7 ans formule Plus pour iMac 21,5" (intervention à J+1 - réparation à J+3 ou iMac 21,5" de prêt)</t>
  </si>
  <si>
    <t>MI4-IM21-3PL-INT</t>
  </si>
  <si>
    <t>Passage à une garantie 3 ans formule Plus internationale pour iMac 21,5" (France : intervention à J+1 - réparation à J+3 ou iMac 21,5" de prêt pour la France Métropolitaine - retour atelier pour l'étranger)</t>
  </si>
  <si>
    <t>MI4-IM21-4PL-INT</t>
  </si>
  <si>
    <t>Passage à une garantie 4 ans formule Plus internationale pour iMac 21,5" (France : intervention à J+1 - réparation à J+3 ou iMac 21,5" de prêt pour la France Métropolitaine - retour atelier pour l'étranger)</t>
  </si>
  <si>
    <t>MI4-IM21-5PL-INT</t>
  </si>
  <si>
    <t>Passage à une garantie 5 ans formule Plus internationale pour iMac 21,5" (France : intervention à J+1 - réparation à J+3 ou iMac 21,5" de prêt pour la France Métropolitaine - retour atelier pour l'étranger)</t>
  </si>
  <si>
    <t>MI4-IM21-3PR</t>
  </si>
  <si>
    <t>Passage à une garantie 3 ans formule Pro+ pour iMac 21,5" (diagnostic à H+4 - remplacement à J+1)</t>
  </si>
  <si>
    <t>MI4-IM21-4PR</t>
  </si>
  <si>
    <t>Passage à une garantie 4 ans formule Pro+ pour iMac 21,5" (diagnostic à H+4 - remplacement à J+1)</t>
  </si>
  <si>
    <t>MI4-IM21-5PR</t>
  </si>
  <si>
    <t>Passage à une garantie 5 ans formule Pro+ pour iMac 21,5" (diagnostic à H+4 - remplacement à J+1)</t>
  </si>
  <si>
    <t>MI4-IM21-3PR-INT</t>
  </si>
  <si>
    <t>Passage à une garantie 3 ans formule Pro+  internationale pour iMac 21,5" (diagnostic à H+4 - remplacement à J+1 - retour atelier à l'étranger)</t>
  </si>
  <si>
    <t>MI4-IM21-4PR-INT</t>
  </si>
  <si>
    <t>Passage à une garantie 4 ans formule Pro+  internationale pour iMac 21,5" (diagnostic à H+4 - remplacement à J+1 - retour atelier à l'étranger)</t>
  </si>
  <si>
    <t>MI4-IM21-5PR-INT</t>
  </si>
  <si>
    <t>Passage à une garantie 5 ans formule Pro+  internationale pour iMac 21,5" (diagnostic à H+4 - remplacement à J+1 - retour atelier à l'étranger)</t>
  </si>
  <si>
    <t>MI4-IM21-3PT</t>
  </si>
  <si>
    <t>Passage à une garantie 3 ans formule Platine pour iMac 21,5'' (réparation sur site de J+1 à J+3 maximum) - 3 ans couverture internationale standard</t>
  </si>
  <si>
    <t>MI4-IM21-4PT</t>
  </si>
  <si>
    <t>Passage à une garantie 4 ans formule Platine pour iMac 21,5'' (réparation sur site de J+1 à J+3 maximum) - 3 ans couverture internationale standard</t>
  </si>
  <si>
    <t>MI4-IM21-5PT</t>
  </si>
  <si>
    <t>Passage à une garantie 5 ans formule Platine pour iMac 21,5'' (réparation sur site de J+1 à J+3 maximum) - 5 ans couverture internationale standard</t>
  </si>
  <si>
    <t>MHK23FN/A</t>
  </si>
  <si>
    <t>iMac 21,5" Retina 4K / Core i3 quadricœur 3,6 GHz / 8 Go DDR4 2 400 MHz / SSD 256 Go / AMD Radeon Pro 555X 2 Go / 2xThunderbolt 3 / 4xUSB 3 / AirPort Extreme 802.11ac / Bluetooth 4.2 / Gbit Eth</t>
  </si>
  <si>
    <t>Catégorie 4 - Fixes bureautiques - Configuration 2</t>
  </si>
  <si>
    <t>CTO-MHK23-I7-3,2</t>
  </si>
  <si>
    <t>Passage à un processeur Core i7 hexacœur à 3,2 GHz (Turbo Boost à 4,6 GHz - 12 Mo cache N3) pour iMac 21,5" Retina 4K MHK23FN/A</t>
  </si>
  <si>
    <t>CTO-MHK2316GB</t>
  </si>
  <si>
    <t>Passage à 16 Go de mémoire DDR4 2 400 MHz soudé pour iMac 21,5'' Retina 4K MHK23FN/A</t>
  </si>
  <si>
    <t>CTO-MHK23-32GB</t>
  </si>
  <si>
    <t>Passage à 32 Go de mémoire DDR4 2 400 MHz soudé pour iMac 21,5'' Retina 4K MHK23FN/A</t>
  </si>
  <si>
    <t>CTO-MHK23-FD1To</t>
  </si>
  <si>
    <t>Passage à un stockage Fusion Drive 1 To (32 Go SSD &amp; disque dur 1 To Serial ATA) pour iMac 21,5'' Retina 4K MHK23FN/A</t>
  </si>
  <si>
    <t>CTO-MHK23-SSD512</t>
  </si>
  <si>
    <t>Passage à 512 Go de stockage SSD PCIe pour iMac 21,5'' Retina 4K MHK23FN/A</t>
  </si>
  <si>
    <t>CTO-MHK23-SSD1To</t>
  </si>
  <si>
    <t>Passage à 1 To de stockage SSD PCIe pour iMac 21,5'' Retina 4K MHK23FN/A</t>
  </si>
  <si>
    <t>CTO-MHK23-MTP2</t>
  </si>
  <si>
    <t>Passage à un Magic Trackpad 2 (Force Touch sans fil Bluetooth rechargeable Lightning) pour iMac 21,5'' Retina 4K MHK23FN/A</t>
  </si>
  <si>
    <t>CTO-MHK23-MMTP2</t>
  </si>
  <si>
    <t>Passage à une souris Magic Mouse 2 et un Magic Trackpad 2 (Force Touch sans fil Bluetooth rechargeable Lightning) pour iMac 21,5'' Retina 4K MHK23FN/A</t>
  </si>
  <si>
    <t>CTO-MHK23-MKEPV-FR</t>
  </si>
  <si>
    <t>Passage à un Magic Keyboard français 109 touches avec pavé numérique pour iMac 21,5'' Retina 4K MHK23FN/A</t>
  </si>
  <si>
    <t>CTO-MHK23-MKEPV-US</t>
  </si>
  <si>
    <t>Passage à un Magic Keyboard américain 109 touches avec pavé numérique pour iMac 21,5'' Retina 4K MHK23FN/A</t>
  </si>
  <si>
    <t>CTO-MHK23-MKEPV-UK</t>
  </si>
  <si>
    <t>Passage à un Magic Keyboard anglais international 109 touches avec pavé numérique pour iMac 21,5'' Retina 4K MHK23FN/A</t>
  </si>
  <si>
    <t>CTO-MHK23-MKE-QUS</t>
  </si>
  <si>
    <t>Passage à un Magic Keyboard américain 78 touches sans fil Bluetooth rechargeable (sans pavé numérique) pour iMac 21,5'' Retina 4K MHK23FN/A</t>
  </si>
  <si>
    <t>CTO-MHK23-MKE-QUK</t>
  </si>
  <si>
    <t>Passage à un Magic Keyboard anglais international 78 touches sans fil Bluetooth rechargeable (sans pavé numérique) pour iMac 21,5'' Retina 4K MHK23FN/A</t>
  </si>
  <si>
    <t>MHK33FN/A</t>
  </si>
  <si>
    <t>iMac 21,5" Retina 4K / Core i5 hexacœur 3,0 GHz / 8 Go DDR4 2 666 MHz / SSD 256 Go / AMD Radeon Pro 560X 4 Go / 2xThunderbolt 3 / 4xUSB 3 / AirPort Extreme 802.11ac/Bluetooth 4.2 / Gbit Eth</t>
  </si>
  <si>
    <t>Catégorie 4 - Fixes bureautiques - Configuration 3</t>
  </si>
  <si>
    <t>CTO-MHK33-i7-3,2</t>
  </si>
  <si>
    <t>Passage à un processeur Core i7 hexacœur à 3,2 GHz (Turbo Boost à 4,6 GHz - 12 Mo cache N3) pour iMac 21,5" Retina 4K MHK33FN/A</t>
  </si>
  <si>
    <t>CTO-MHK33-16GB</t>
  </si>
  <si>
    <t>Passage à 16 Go de mémoire DDR4 2 666 MHz soudé pour iMac 21,5'' Retina 4K MHK33FN/A</t>
  </si>
  <si>
    <t>CTO-MHK33-32GB</t>
  </si>
  <si>
    <t>Passage à 32 Go de mémoire DDR4 2 666 MHz soudé pour iMac 21,5'' Retina 4K MHK33FN/A</t>
  </si>
  <si>
    <t>CTO-MHK33-RADVEG20</t>
  </si>
  <si>
    <t>Passage à un processeur graphique Radeon Pro Vega 20 (4 Go de mémoire HBM2) pour iMac 21,5'' Retina 4K MHK33FN/A</t>
  </si>
  <si>
    <t>CTO-MHK33-FD1To</t>
  </si>
  <si>
    <t>Passage à un stockage Fusion Drive 1 To (32 Go SSD &amp; disque dur 1 To Serial ATA) pour iMac 21,5'' Retina 4K MHK33FN/A</t>
  </si>
  <si>
    <t>CTO-MHK33-SSD512</t>
  </si>
  <si>
    <t>Passage à 512 Go de stockage SSD PCIe pour iMac 21,5'' Retina 4K MHK33FN/A</t>
  </si>
  <si>
    <t>CTO-MHK33-SSD1To</t>
  </si>
  <si>
    <t>Passage à 1 To de stockage SSD PCIe pour iMac 21,5'' Retina 4K MHK33FN/A</t>
  </si>
  <si>
    <t>CTO-MHK33-MTP2</t>
  </si>
  <si>
    <t>Passage à un Magic Trackpad 2 (Force Touch sans fil Bluetooth rechargeable Lightning) pour iMac 21,5'' Retina 4K MHK33FN/A</t>
  </si>
  <si>
    <t>CTO-MHK33-MMTP2</t>
  </si>
  <si>
    <t>Passage à une souris Magic Mouse 2 et un Magic Trackpad 2 (Force Touch sans fil Bluetooth rechargeable Lightning) pour iMac 21,5'' Retina 4K MHK33FN/A</t>
  </si>
  <si>
    <t>CTO-MHK33-MKEPV-FR</t>
  </si>
  <si>
    <t>Passage à un Magic Keyboard français 109 touches avec pavé numérique pour iMac 21,5'' Retina 4K MHK33FN/A</t>
  </si>
  <si>
    <t>CTO-MHK33-MKEPV-US</t>
  </si>
  <si>
    <t>Passage à un Magic Keyboard américain 109 touches avec pavé numérique pour iMac 21,5'' Retina 4K MHK33FN/A</t>
  </si>
  <si>
    <t>CTO-MHK33-MKEPV-UK</t>
  </si>
  <si>
    <t>Passage à un Magic Keyboard anglais international 109 touches avec pavé numérique pour iMac 21,5'' Retina 4K MHK33FN/A</t>
  </si>
  <si>
    <t>CTO-MHK33-MKE-QUS</t>
  </si>
  <si>
    <t>CTO-MHK33-MKE-QUK</t>
  </si>
  <si>
    <t>Passage à un Magic Keyboard anglais international 78 touches sans fil Bluetooth rechargeable (sans pavé numérique) pour iMac 21,5'' Retina 4K MHK33FN/A</t>
  </si>
  <si>
    <t>MXWT2FN/A</t>
  </si>
  <si>
    <t>iMac 27" Retina 5K / Core i5 hexacœur 3,1 GHz / 8 Go DDR4 2 666 MHz / SSD 256 Go / AMD Radeon Pro 5300 4 Go / 2xThunderbolt 3 / 4xUSB 3 / AirPort Extreme 802.11ac / Bluetooth 5.0 / Gigabit Eth</t>
  </si>
  <si>
    <t>MI4-IM27-3PL</t>
  </si>
  <si>
    <t>Garantie 3 ans formule Plus pour iMac 27" (intervention à J+1 - réparation à J+3 ou iMac 27" de prêt)</t>
  </si>
  <si>
    <t>CTO-MXWT2-VERNT</t>
  </si>
  <si>
    <t>Passage à un écran avec verre nano-texturé pour iMac 27'' Retina 5K MXWT2FN/A</t>
  </si>
  <si>
    <t>Catégorie 4 - Fixes bureautiques - Configuration 4</t>
  </si>
  <si>
    <t>CTO-MXWT2-16GB</t>
  </si>
  <si>
    <t>Passage à 16 Go de mémoire DDR4 2 666 MHz non soudés pour iMac 27'' Retina 5K MXWT2FN/A</t>
  </si>
  <si>
    <t>CTO-MXWT2-32GB</t>
  </si>
  <si>
    <t>Passage à 32 Go de mémoire DDR4 2 666 MHz non soudés pour iMac 27'' Retina 5K MXWT2FN/A</t>
  </si>
  <si>
    <t>CTO-MXWT2-64GB</t>
  </si>
  <si>
    <t>Passage à 64 Go de mémoire DDR4 2 666 MHz non soudés pour iMac 27'' Retina 5K MXWT2FN/A</t>
  </si>
  <si>
    <t>CTO-MXWT2-128GB</t>
  </si>
  <si>
    <t>Passage à 128 Go de mémoire DDR4 2 666 MHz non soudés pour iMac 27'' Retina 5K MXWT2FN/A</t>
  </si>
  <si>
    <t>CTO-MXWT2-ETH</t>
  </si>
  <si>
    <t>Passage à 10 Gigabit Ethernet pour iMac 27'' Retina 5K MXWT2FN/A</t>
  </si>
  <si>
    <t>CTO-MXWT2-MTP2</t>
  </si>
  <si>
    <t>Passage à un Magic Trackpad 2 (Force Touch sans fil Bluetooth rechargeable Lightning) pour iMac 27'' Retina 5K MXWT2FN/A</t>
  </si>
  <si>
    <t>CTO-MXWT2-MMTP2</t>
  </si>
  <si>
    <t>Passage à une souris Magic Mouse 2 et un Magic Trackpad 2 (Force Touch sans fil Bluetooth rechargeable Lightning) pour iMac 27'' Retina 5K MXWT2FN/A</t>
  </si>
  <si>
    <t>CTO-MXWT2-MKEPV-FR</t>
  </si>
  <si>
    <t>Passage à un Magic Keyboard français 109 touches avec pavé numérique pour iMac 27'' Retina 5K MXWT2FN/A</t>
  </si>
  <si>
    <t>CTO-MXWT2-MKEPV-US</t>
  </si>
  <si>
    <t>Passage à un Magic Keyboard américain 109 touches avec pavé numérique pour iMac 27'' Retina 5K MXWT2FN/A</t>
  </si>
  <si>
    <t>CTO-MXWT2-MKEPV-UK</t>
  </si>
  <si>
    <t>Passage à un Magic Keyboard anglais international 109 touches avec pavé numérique pour iMac 27'' Retina 5K MXWT2FN/A</t>
  </si>
  <si>
    <t>CTO-MXWT2-MKE-QUS</t>
  </si>
  <si>
    <t>Passage à un Magic Keyboard américain 78 touches sans fil Bluetooth rechargeable (sans pavé numérique) pour iMac 27'' Retina 5K MXWT2FN/A</t>
  </si>
  <si>
    <t>CTO-MXWT2-MKE-QUK</t>
  </si>
  <si>
    <t>Passage à un Magic Keyboard anglais international 78 touches sans fil Bluetooth rechargeable (sans pavé numérique) pour iMac 27'' Retina 5K MXWT2FN/A</t>
  </si>
  <si>
    <t>MI4-IM27-4PL</t>
  </si>
  <si>
    <t>Passage à une garantie 4 ans formule Plus pour iMac 27" (intervention à J+1 - réparation à J+3 ou iMac 27" de prêt)</t>
  </si>
  <si>
    <t>MI4-IM27-5PL</t>
  </si>
  <si>
    <t>Passage à une garantie 5 ans formule Plus pour iMac 27" (intervention à J+1 - réparation à J+3 ou iMac 27" de prêt)</t>
  </si>
  <si>
    <t>MI4-IM27-6PL</t>
  </si>
  <si>
    <t>Passage à une garantie 6 ans formule Plus pour iMac 27" (intervention à J+1 - réparation à J+3 ou iMac 27" de prêt)</t>
  </si>
  <si>
    <t>MI4-IM27-7PL</t>
  </si>
  <si>
    <t>Passage à une garantie 7 ans formule Plus pour iMac 27" (intervention à J+1 - réparation à J+3 ou iMac 27" de prêt)</t>
  </si>
  <si>
    <t>MI4-IM27-3PL-INT</t>
  </si>
  <si>
    <t>Passage à une garantie 3 ans formule Plus internationale pour iMac 27" (France : intervention à J+1 - réparation à J+3 ou iMac 27" de prêt pour la France Métropolitaine - retour atelier pour l'étranger)</t>
  </si>
  <si>
    <t>MI4-IM27-4PL-INT</t>
  </si>
  <si>
    <t>Passage à une garantie 4 ans formule Plus internationale pour iMac 27" (France : intervention à J+1 - réparation à J+3 ou iMac 27" de prêt pour la France Métropolitaine - retour atelier pour l'étranger)</t>
  </si>
  <si>
    <t>MI4-IM27-5PL-INT</t>
  </si>
  <si>
    <t>Passage à une garantie 5 ans formule Plus internationale pour iMac 27" (France : intervention à J+1 - réparation à J+3 ou iMac 27" de prêt pour la France Métropolitaine - retour atelier pour l'étranger)</t>
  </si>
  <si>
    <t>MI4-IM27-3PR</t>
  </si>
  <si>
    <t>Passage à une garantie 3 ans formule Pro+ pour iMac 27" (diagnostic à H+4 - remplacement à J+1)</t>
  </si>
  <si>
    <t>MI4-IM27-4PR</t>
  </si>
  <si>
    <t>Passage à une garantie 4 ans formule Pro+ pour iMac 27" (diagnostic à H+4 - remplacement à J+1)</t>
  </si>
  <si>
    <t>MI4-IM27-5PR</t>
  </si>
  <si>
    <t>Passage à une garantie 5 ans formule Pro+ pour iMac 27" (diagnostic à H+4 - remplacement à J+1)</t>
  </si>
  <si>
    <t>MI4-IM27-3PR-INT</t>
  </si>
  <si>
    <t>Passage à une garantie 3 ans formule Pro+  internationale pour iMac 27" (diagnostic à H+4 - remplacement à J+1 - retour atelier à l'étranger)</t>
  </si>
  <si>
    <t>MI4-IM27-4PR-INT</t>
  </si>
  <si>
    <t>Passage à une garantie 4 ans formule Pro+  internationale pour iMac 27" (diagnostic à H+4 - remplacement à J+1 - retour atelier à l'étranger)</t>
  </si>
  <si>
    <t>MI4-IM27-5PR-INT</t>
  </si>
  <si>
    <t>Passage à une garantie 5 ans formule Pro+  internationale pour iMac 27" (diagnostic à H+4 - remplacement à J+1 - retour atelier à l'étranger)</t>
  </si>
  <si>
    <t>MI4-IM27-3PT</t>
  </si>
  <si>
    <t>Passage à une garantie 3 ans formule Platine pour iMac 27'' (réparation sur site de J+1 à J+3 maximum) - 3 ans couverture internationale standard</t>
  </si>
  <si>
    <t>MI4-IM27-4PT</t>
  </si>
  <si>
    <t>Passage à une garantie 4 ans formule Platine pour iMac 27'' (réparation sur site de J+1 à J+3 maximum) - 3 ans couverture internationale standard</t>
  </si>
  <si>
    <t>MI4-IM27-5PT</t>
  </si>
  <si>
    <t>Passage à une garantie 5 ans formule Platine pour iMac 27'' (réparation sur site de J+1 à J+3 maximum) - 5 ans couverture internationale standard</t>
  </si>
  <si>
    <t>MXWU2FN/A</t>
  </si>
  <si>
    <t>iMac 27" Retina 5K / Core i5 hexacœur 3,3 GHz / 8 Go DDR4 2 666 MHz / SSD 512 Go / AMD Radeon Pro 5300 4 Go / 2xThunderbolt 3 / 4xUSB 3 / AirPort Extreme 802.11ac / Bluetooth 5.0 / Gigabit Eth</t>
  </si>
  <si>
    <t>Catégorie 4 - Fixes bureautiques - Configuration 5</t>
  </si>
  <si>
    <t>CTO-MXWU2-VERNT</t>
  </si>
  <si>
    <t>Passage à un écran avec verre nano-texturé pour iMac 27'' Retina 5K MXWU2FN/A</t>
  </si>
  <si>
    <t>CTO-MXWU2-i9-3,6</t>
  </si>
  <si>
    <t>Passage à un processeur Core i9 10 cœurs à 3,6 GHz (Turbo Boost à 5,0 GHz) pour iMac 27" Retina 5K MXWU2FN/A</t>
  </si>
  <si>
    <t>CTO-MXWU2-16GB</t>
  </si>
  <si>
    <t>Passage à 16 Go de mémoire DDR4 2 666 MHz non soudés pour iMac 27'' Retina 5K MXWU2FN/A</t>
  </si>
  <si>
    <t>CTO-MXWU2-32GB</t>
  </si>
  <si>
    <t>Passage à 32 Go de mémoire DDR4 2 666 MHz non soudés pour iMac 27'' Retina 5K MXWU2FN/A</t>
  </si>
  <si>
    <t>CTO-MXWU2-64GB</t>
  </si>
  <si>
    <t>Passage à 64 Go de mémoire DDR4 2 666 MHz non soudés pour iMac 27'' Retina 5K MXWU2FN/A</t>
  </si>
  <si>
    <t>CTO-MXWU2-128GB</t>
  </si>
  <si>
    <t>Passage à 128 Go de mémoire DDR4 2 666 MHz non soudés pour iMac 27'' Retina 5K MXWU2FN/A</t>
  </si>
  <si>
    <t>CTO-MXWU2-SSD1To</t>
  </si>
  <si>
    <t>Passage à 1 To de stockage SSD PCIe pour iMac 27'' Retina 5K MXWU2FN/A</t>
  </si>
  <si>
    <t>CTO-MXWU2-SSD2To</t>
  </si>
  <si>
    <t>Passage à 2 To de stockage SSD PCIe pour iMac 27'' Retina 5K MXWU2FN/A</t>
  </si>
  <si>
    <t>CTO-MXWU2-ETH</t>
  </si>
  <si>
    <t>Passage à 10 Gigabit Ethernet pour iMac 27'' Retina 5K MXWU2FN/A</t>
  </si>
  <si>
    <t>CTO-MXWU2-MTP2</t>
  </si>
  <si>
    <t>Passage à un Magic Trackpad 2 (Force Touch sans fil Bluetooth rechargeable Lightning) pour iMac 27'' Retina 5K MXWU2FN/A</t>
  </si>
  <si>
    <t>CTO-MXWU2-MMTP2</t>
  </si>
  <si>
    <t>Passage à une souris Magic Mouse 2 et un Magic Trackpad 2 (Force Touch sans fil Bluetooth rechargeable Lightning) pour iMac 27'' Retina 5K MXWU2FN/A</t>
  </si>
  <si>
    <t>CTO-MXWU2-MKEPV-FR</t>
  </si>
  <si>
    <t>Passage à un Magic Keyboard français 109 touches avec pavé numérique pour iMac 27'' Retina 5K MXWU2FN/A</t>
  </si>
  <si>
    <t>CTO-MXWU2-MKEPV-US</t>
  </si>
  <si>
    <t>Passage à un Magic Keyboard américain 109 touches avec pavé numérique pour iMac 27'' Retina 5K MXWU2FN/A</t>
  </si>
  <si>
    <t>CTO-MXWU2-MKEPV-UK</t>
  </si>
  <si>
    <t>Passage à un Magic Keyboard anglais international 109 touches avec pavé numérique pour iMac 27'' Retina 5K MXWU2FN/A</t>
  </si>
  <si>
    <t>CTO-MXWU2-MKE-QUS</t>
  </si>
  <si>
    <t>Passage à un Magic Keyboard américain 78 touches sans fil Bluetooth rechargeable (sans pavé numérique) pour iMac 27'' Retina 5K MXWU2FN/A</t>
  </si>
  <si>
    <t>CTO-MXWU2-MKE-QUK</t>
  </si>
  <si>
    <t>Passage à un Magic Keyboard anglais international 78 touches sans fil Bluetooth rechargeable (sans pavé numérique) pour iMac 27'' Retina 5K MXWU2FN/A</t>
  </si>
  <si>
    <t>MXWV2FN/A</t>
  </si>
  <si>
    <t>iMac 27" Retina 5K / Core i7 octocœur 3,8 GHz / 8 Go DDR4 2 666 MHz / SSD 512 Go / AMD Radeon Pro 5500XT 8 Go / 2xThunderbolt 3 / 4xUSB 3 / AirPort Extreme 802.11ac / Bluetooth 5.0 / GigaBit Eth</t>
  </si>
  <si>
    <t>Catégorie 4 - Fixes bureautiques - Configuration 6</t>
  </si>
  <si>
    <t>CTO-MXWV2-VERNT</t>
  </si>
  <si>
    <t>Passage à un écran avec verre nano-texturé pour iMac 27'' Retina 5K MXWV2FN/A</t>
  </si>
  <si>
    <t>CTO-MXWV2-i9-3,6</t>
  </si>
  <si>
    <t>Passage à un processeur Core i9 10 cœurs à 3,6 GHz (Turbo Boost à 5,0 GHz) pour iMac 27" Retina 5K MXWV2FN/A</t>
  </si>
  <si>
    <t>CTO-MXWV2-16GB</t>
  </si>
  <si>
    <t>Passage à 16 Go de mémoire DDR4 2 666 MHz non soudés pour iMac 27'' Retina 5K MXWV2FN/A</t>
  </si>
  <si>
    <t>CTO-MXWV2-32GB</t>
  </si>
  <si>
    <t>Passage à 32 Go de mémoire DDR4 2 666 MHz non soudés pour iMac 27'' Retina 5K MXWV2FN/A</t>
  </si>
  <si>
    <t>CTO-MXWV2-64GB</t>
  </si>
  <si>
    <t>Passage à 64 Go de mémoire DDR4 2 666 MHz non soudés pour iMac 27'' Retina 5K MXWV2FN/A</t>
  </si>
  <si>
    <t>CTO-MXWV2-128GB</t>
  </si>
  <si>
    <t>Passage à 128 Go de mémoire DDR4 2 666 MHz non soudés pour iMac 27'' Retina 5K MXWV2FN/A</t>
  </si>
  <si>
    <t>CTO-MXWV2-RAD57008G</t>
  </si>
  <si>
    <t>Passage à un processeur graphique Radeon Pro 5700 (8 Go de mémoire GDDR6) pour iMac 21,5'' Retina 4K MXWV2FN/A</t>
  </si>
  <si>
    <t>CTO-MXWV2-RAD5700XT16G</t>
  </si>
  <si>
    <t>Passage à un processeur graphique Radeon Pro 5700 XT (16 Go de mémoire GDDR6) pour iMac 21,5'' Retina 4K MXWV2FN/A</t>
  </si>
  <si>
    <t>CTO-MXWV2-SSD1To</t>
  </si>
  <si>
    <t>Passage à 1 To de stockage SSD PCIe pour iMac 27'' Retina 5K MXWV2FN/A</t>
  </si>
  <si>
    <t>CTO-MXWV2-SSD2To</t>
  </si>
  <si>
    <t>Passage à 2 To de stockage SSD PCIe pour iMac 27'' Retina 5K MXWV2FN/A</t>
  </si>
  <si>
    <t>CTO-MXWV2-SSD4To</t>
  </si>
  <si>
    <t>Passage à 4 To de stockage SSD PCIe pour iMac 27'' Retina 5K MXWV2FN/A</t>
  </si>
  <si>
    <t>CTO-MXWV2-SSD8To</t>
  </si>
  <si>
    <t>Passage à 8 To de stockage SSD PCIe pour iMac 27'' Retina 5K MXWV2FN/A</t>
  </si>
  <si>
    <t>CTO-MXWV2-ETH</t>
  </si>
  <si>
    <t>Passage à 10 Gigabit Ethernet pour iMac 27'' Retina 5K MXWV2FN/A</t>
  </si>
  <si>
    <t>CTO-MXWV2-MTP2</t>
  </si>
  <si>
    <t>Passage à un Magic Trackpad 2 (Force Touch sans fil Bluetooth rechargeable Lightning) pour iMac 27'' Retina 5K MXWV2FN/A</t>
  </si>
  <si>
    <t>CTO-MXWV2-MMTP2</t>
  </si>
  <si>
    <t>Passage à une souris Magic Mouse 2 et un Magic Trackpad 2 (Force Touch sans fil Bluetooth rechargeable Lightning) pour iMac 27'' Retina 5K MXWV2FN/A</t>
  </si>
  <si>
    <t>CTO-MXWV2-MKEPV-FR</t>
  </si>
  <si>
    <t>Passage à un Magic Keyboard français 109 touches avec pavé numérique pour iMac 27'' Retina 5K MXWV2FN/A</t>
  </si>
  <si>
    <t>CTO-MXWV2-MKEPV-US</t>
  </si>
  <si>
    <t>Passage à un Magic Keyboard américain 109 touches avec pavé numérique pour iMac 27'' Retina 5K MXWV2FN/A</t>
  </si>
  <si>
    <t>CTO-MXWV2-MKEPV-UK</t>
  </si>
  <si>
    <t>Passage à un Magic Keyboard anglais international 109 touches avec pavé numérique pour iMac 27'' Retina 5K MXWV2FN/A</t>
  </si>
  <si>
    <t>CTO-MXWV2-MKE-QUS</t>
  </si>
  <si>
    <t>Passage à un Magic Keyboard américain 78 touches sans fil Bluetooth rechargeable (sans pavé numérique) pour iMac 27'' Retina 5K MXWV2FN/A</t>
  </si>
  <si>
    <t>CTO-MXWV2-MKE-QUK</t>
  </si>
  <si>
    <t>Passage à un Magic Keyboard anglais international 78 touches sans fil Bluetooth rechargeable (sans pavé numérique) pour iMac 27'' Retina 5K MXWV2FN/A</t>
  </si>
  <si>
    <t>S/AP-IM426S8G</t>
  </si>
  <si>
    <t>Carte 8 Go SDRAM DDR4 à 2 666 MHz So-DIMM pour iMac 27" Retina 5K (03 2019)</t>
  </si>
  <si>
    <t>SQP</t>
  </si>
  <si>
    <t xml:space="preserve">S/AP-IM426S8G </t>
  </si>
  <si>
    <t>S/AP-IM426S16G</t>
  </si>
  <si>
    <t>Carte 16 Go SDRAM DDR4 à 2 666 MHz So-DIMM pour iMac 27" Retina 5K (03 2019)</t>
  </si>
  <si>
    <t xml:space="preserve">S/AP-IM426S16G </t>
  </si>
  <si>
    <t>S/AP-IM424S4G</t>
  </si>
  <si>
    <t>Carte 4 Go SDRAM DDR4 à 2 400 MHz So-DIMM pour iMac 27" Retina 5K mi 2017</t>
  </si>
  <si>
    <t xml:space="preserve">S/AP-IM424S4G </t>
  </si>
  <si>
    <t>S/AP-IM424S8G</t>
  </si>
  <si>
    <t>Carte 8 Go SDRAM DDR4 à 2 400 MHz So-DIMM pour iMac 27" Retina 5K mi 2017</t>
  </si>
  <si>
    <t xml:space="preserve">S/AP-IM424S8G </t>
  </si>
  <si>
    <t>S/AP-IM424S16G</t>
  </si>
  <si>
    <t>Carte 16 Go SDRAM DDR4 à 2 400 MHz So-DIMM pour iMac 27" Retina 5K mi 2017</t>
  </si>
  <si>
    <t xml:space="preserve">S/AP-IM424S16G </t>
  </si>
  <si>
    <t>MHLV3FN/A</t>
  </si>
  <si>
    <t>iMac Pro 27" Retina 5K / Intel Xeon W 10 coeurs 3 GHz / 32 Go DDR4 2 666 MHz / SSD 1 To / Radeon Pro Vega 56 avec 8 Go / 4xThunderbolt 3 / 4xUSB 3 / AirPort Extreme 802.11ac / Bluetooth 5.0 / Ethernet</t>
  </si>
  <si>
    <t>MI4-IMP-3PL</t>
  </si>
  <si>
    <t>Catégorie 4 - Fixes bureautiques - Configuration 7</t>
  </si>
  <si>
    <t>iA25</t>
  </si>
  <si>
    <t>Garantie 3 ans formule Plus pour iMac Pro (intervention à J+1 - réparation à J+3 ou iMac Pro de prêt)</t>
  </si>
  <si>
    <t>CTO-MHLV3-14C-2,5</t>
  </si>
  <si>
    <t>Passage à processeur 14 cœurs Intel Xeon W à 2,5 GHz avec 33,25 Mo cache pour iMac Pro 27" MHLV3FN/A</t>
  </si>
  <si>
    <t>CTO-MHLV3-18C-2,3</t>
  </si>
  <si>
    <t>Passage à processeur 18 cœurs Intel Xeon W à 2,3 GHz avec 42,75 Mo cache pour iMac Pro 27" MHLV3FN/A</t>
  </si>
  <si>
    <t>CTO-MHLV3-64GB</t>
  </si>
  <si>
    <t>Passage à 64 Go de mémoire ECC DDR4 2 666 MHz soudé pour iMac Pro 27" MHLV3FN/A</t>
  </si>
  <si>
    <t>CTO-MHLV3-128GB</t>
  </si>
  <si>
    <t>Passage à 128 Go de mémoire ECC DDR4 2 666 MHz soudé pour iMac Pro 27" MHLV3FN/A</t>
  </si>
  <si>
    <t>CTO-MHLV3-256GB</t>
  </si>
  <si>
    <t>Passage à 256 Go de mémoire ECC DDR4 2 666 MHz soudé pour iMac Pro 27" MHLV3FN/A</t>
  </si>
  <si>
    <t>CTO-MHLV3-VEGA64</t>
  </si>
  <si>
    <t>Passage à un processeur graphique Radeon Pro Vega 64 avec 16 Go de mémoire HBM2 pour iMac Pro 27" MHLV3FN/A</t>
  </si>
  <si>
    <t>CTO-MHLV3-VEGA64X</t>
  </si>
  <si>
    <t>Passage à un processeur graphique Radeon Pro Vega 64X avec 16 Go de mémoire HBM2 pour iMac Pro 27" MHLV3FN/A</t>
  </si>
  <si>
    <t>CTO-MHLV3-SSD2To</t>
  </si>
  <si>
    <t>Passage à 2 To de stockage SSD pour iMac Pro 27" MHLV3FN/A</t>
  </si>
  <si>
    <t>CTO-MHLV3-SSD4To</t>
  </si>
  <si>
    <t>Passage à 4 To de stockage SSD pour iMac Pro 27" MHLV3FN/A</t>
  </si>
  <si>
    <t>CTO-MHLV3-MTP2</t>
  </si>
  <si>
    <t>Passage à un Magic Trackpad 2 (Force Touch sans fil Bluetooth rechargeable Lightning) Gris sidéral pour iMac Pro 27" MHLV3FN/A</t>
  </si>
  <si>
    <t>CTO-MHLV3-MMTP2</t>
  </si>
  <si>
    <t>Passage à une souris Magic Mouse 2 et un Magic Trackpad 2 (Force Touch sans fil Bluetooth rechargeable Lightning) Gris sidéral pour iMac Pro 27" MHLV3FN/A</t>
  </si>
  <si>
    <t>CTO-MHLV3-MKEPV-US</t>
  </si>
  <si>
    <t>Passage à un Magic Keyboard américain 109 touches avec pavé numérique Gris sidéral pour iMac Pro 27" MHLV3FN/A</t>
  </si>
  <si>
    <t>CTO-MHLV3-MKEPV-UK</t>
  </si>
  <si>
    <t>Passage à un Magic Keyboard anglais international 109 touches avec pavé numérique Gris sidéral pour iMac Pro 27" MHLV3FN/A</t>
  </si>
  <si>
    <t>MI4-IMP-4PL</t>
  </si>
  <si>
    <t>Passage à une garantie 4 ans formule Plus pour iMac Pro (intervention à J+1 - réparation à J+3 ou iMac Pro de prêt)</t>
  </si>
  <si>
    <t>MI4-IMP-5PL</t>
  </si>
  <si>
    <t>Passage à une garantie 5 ans formule Plus pour iMac Pro (intervention à J+1 - réparation à J+3 ou iMac Pro de prêt)</t>
  </si>
  <si>
    <t>MI4-IMP-6PL</t>
  </si>
  <si>
    <t>Passage à une garantie 6 ans formule Plus pour iMac Pro (intervention à J+1 - réparation à J+3 ou iMac Pro de prêt)</t>
  </si>
  <si>
    <t>MI4-IMP-7PL</t>
  </si>
  <si>
    <t>Passage à une garantie 7 ans formule Plus pour iMac Pro (intervention à J+1 - réparation à J+3 ou iMac Pro de prêt)</t>
  </si>
  <si>
    <t>MI4-IMP-3PL-INT</t>
  </si>
  <si>
    <t>Passage à une garantie 3 ans formule Plus internationale pour iMac Pro (France : intervention à J+1 - réparation à J+3 ou iMac Pro de prêt pour la France Métropolitaine - retour atelier pour l'étranger)</t>
  </si>
  <si>
    <t>MI4-IMP-4PL-INT</t>
  </si>
  <si>
    <t>Passage à une garantie 4 ans formule Plus internationale pour iMac Pro (France : intervention à J+1 - réparation à J+3 ou iMac Pro de prêt pour la France Métropolitaine - retour atelier pour l'étranger)</t>
  </si>
  <si>
    <t>MI4-IMP-5PL-INT</t>
  </si>
  <si>
    <t>Passage à une garantie 5 ans formule Plus internationale pour iMac Pro (France : intervention à J+1 - réparation à J+3 ou iMac Pro de prêt pour la France Métropolitaine - retour atelier pour l'étranger)</t>
  </si>
  <si>
    <t>MI4-IMP-3PR</t>
  </si>
  <si>
    <t>Passage à une garantie 3 ans formule Pro+ pour iMac Pro (diagnostic à H+4 - remplacement à J+1)</t>
  </si>
  <si>
    <t>MI4-IMP-4PR</t>
  </si>
  <si>
    <t>Passage à une garantie 4 ans formule Pro+ pour iMac Pro (diagnostic à H+4 - remplacement à J+1)</t>
  </si>
  <si>
    <t>MI4-IMP-5PR</t>
  </si>
  <si>
    <t>Passage à une garantie 5 ans formule Pro+ pour iMac Pro (diagnostic à H+4 - remplacement à J+1)</t>
  </si>
  <si>
    <t>MI4-IMP-3PR-INT</t>
  </si>
  <si>
    <t>Passage à une garantie 3 ans formule Pro+  internationale pour iMac Pro (diagnostic à H+4 - remplacement à J+1 - retour atelier à l'étranger)</t>
  </si>
  <si>
    <t>MI4-IMP-4PR-INT</t>
  </si>
  <si>
    <t>Passage à une garantie 4 ans formule Pro+  internationale pour iMac Pro (diagnostic à H+4 - remplacement à J+1 - retour atelier à l'étranger)</t>
  </si>
  <si>
    <t>MI4-IMP-5PR-INT</t>
  </si>
  <si>
    <t>Passage à une garantie 5 ans formule Pro+  internationale pour iMac Pro (diagnostic à H+4 - remplacement à J+1 - retour atelier à l'étranger)</t>
  </si>
  <si>
    <t>MI4-IMP-3PT</t>
  </si>
  <si>
    <t>Passage à une garantie 3 ans formule Platine pour iMac Pro (réparation sur site de J+1 à J+3 maximum) - 3 ans couverture internationale standard</t>
  </si>
  <si>
    <t>MI4-IMP-4PT</t>
  </si>
  <si>
    <t>Passage à une garantie 4 ans formule Platine pour iMac Pro (réparation sur site de J+1 à J+3 maximum) - 3 ans couverture internationale standard</t>
  </si>
  <si>
    <t>MI4-IMP-5PT</t>
  </si>
  <si>
    <t>Passage à une garantie 5 ans formule Platine pour iMac Pro (réparation sur site de J+1 à J+3 maximum) - 5 ans couverture internationale standard</t>
  </si>
  <si>
    <t>K67822WW</t>
  </si>
  <si>
    <t>Kensington SafeStand à clé - Kit de sécurité pour Apple iMac</t>
  </si>
  <si>
    <t>IMAC27RAMLCK</t>
  </si>
  <si>
    <t>Maclocks iMac 27" Security RAM Bracket (support de fixation pour accès trappe extension mémoire RAM)</t>
  </si>
  <si>
    <t>Z0W3</t>
  </si>
  <si>
    <t>CTO Mac Pro Tour Intel Xeon W 8 coeurs 3,5 GHz / 32 Go DDR4 ECC / SSD 256 Go / Radeon Pro 580X avec 8 Go / 6xThunderbolt 3 / 2xUSB 3 / 2xGigabit Ethernet / AirPort Extreme 802.11ac / Bluetooth 5.0</t>
  </si>
  <si>
    <t>MI4-MP-3PL</t>
  </si>
  <si>
    <t>Catégorie 5 - Fixes performants - Configuration 1</t>
  </si>
  <si>
    <t>Garantie 3 ans formule Plus pour Mac Pro (intervention à J+1 - réparation à J+3 ou Mac Pro de prêt)</t>
  </si>
  <si>
    <t>CTO-Z0W3-12C-3,3</t>
  </si>
  <si>
    <t>Passage à processeur 12 cœurs Intel Xeon W à 3,3 GHz avec 31,25 Mo mémoire cache N3 à commander avec Z0W3</t>
  </si>
  <si>
    <t>CTO-Z0W3-16C-3,2</t>
  </si>
  <si>
    <t>Passage à processeur 16 cœurs Intel Xeon W à 3,2 GHz avec 38 Mo mémoire cache N3 à commander avec Z0W3</t>
  </si>
  <si>
    <t>CTO-Z0W3-24C-2,7</t>
  </si>
  <si>
    <t>Passage à processeur 24 cœurs Intel Xeon W à 2,7 GHz avec 57 Mo mémoire cache N3 à commander avec Z0W3</t>
  </si>
  <si>
    <t>CTO-Z0W3-28C-2,5</t>
  </si>
  <si>
    <t>Passage à processeur 28 cœurs Intel Xeon W à 2,5 GHz avec 66,5 Mo mémoire cache N3 à commander avec Z0W3</t>
  </si>
  <si>
    <t>CTO-Z0W3-6x8GB</t>
  </si>
  <si>
    <t>Passage à 48 Go de mémoire (6x8 Go) DDR4 2 666 MHz ou 2 933 Mhz non soudés à commander avec Z0W3</t>
  </si>
  <si>
    <t>CTO-Z0W3-6x16GB</t>
  </si>
  <si>
    <t>Passage à 96 Go de mémoire (6x16 Go) DDR4 2 666 MHz ou 2 933 Mhz non soudés à commander avec Z0W3</t>
  </si>
  <si>
    <t xml:space="preserve">CTO-Z0W3-6x32GB </t>
  </si>
  <si>
    <t>Passage à 192 Go de mémoire (6x32 Go) DDR4 2 666 MHz ou 2 933 Mhz non soudés à commander avec Z0W3</t>
  </si>
  <si>
    <t>CTO-Z0W3-6x64GB</t>
  </si>
  <si>
    <t>Passage à 384 Go de mémoire (6x64 Go) DDR4 2 666 MHz ou 2 933 Mhz non soudés à commander avec Z0W3</t>
  </si>
  <si>
    <t>CTO-Z0W3-12x64GB</t>
  </si>
  <si>
    <t>Passage à 768 Go de mémoire (12x64 Go) DDR4 2 666 MHz ou 2 933 Mhz non soudés à commander avec Z0W3</t>
  </si>
  <si>
    <t>CTO-Z0W3-6x128GB</t>
  </si>
  <si>
    <t>Passage à 768 Go de mémoire (6x128 Go) DDR4 2 666 MHz ou 2 933 Mhz non soudés à commander avec Z0W3</t>
  </si>
  <si>
    <t>CTO-Z0W3-SSD1To</t>
  </si>
  <si>
    <t>Passage à 1 To de stockage SSD NVMe à commander avec Z0W3</t>
  </si>
  <si>
    <t>CTO-Z0W3-SSD2To</t>
  </si>
  <si>
    <t>Passage à 2 To de stockage SSD NVMe à commander avec Z0W3</t>
  </si>
  <si>
    <t>CTO-Z0W3-SSD4To</t>
  </si>
  <si>
    <t>Passage à 4 To de stockage SSD NVMe à commander avec Z0W3</t>
  </si>
  <si>
    <t>CTO-Z0W3-SSD8To</t>
  </si>
  <si>
    <t>Passage à 8 To de stockage SSD NVMe à commander avec Z0W3</t>
  </si>
  <si>
    <t>CTO-Z0W3-RADVEGA32</t>
  </si>
  <si>
    <t>Passage à un processeur graphique Radeon Pro VEGA II avec 32 Go de mémoire HBM2 à commander avec Z0W3</t>
  </si>
  <si>
    <t>CTO-Z0W3-2xRADVEGA32</t>
  </si>
  <si>
    <t>Passage à deux processeurs graphiques Radeon Pro VEGA II avec 32 Go de mémoire HBM2 à commander avec Z0W3</t>
  </si>
  <si>
    <t>CTO-Z0W3-RADVEGADUO</t>
  </si>
  <si>
    <t>Passage à un processeur graphique Radeon Pro VEGA II Duo avec 2x32 Go de mémoire HBM2 à commander avec Z0W3</t>
  </si>
  <si>
    <t>CTO-Z0W3-2xRADVEGADUO</t>
  </si>
  <si>
    <t>Passage à deux processeurs graphiques Radeon Pro VEGA II Duo avec 2x32 Go de mémoire HBM2 à commander avec Z0W3</t>
  </si>
  <si>
    <t>CTO-Z0W3-RADW5700X16</t>
  </si>
  <si>
    <t>Passage à un processeur graphique Radeon Pro W5700X avec 16 Go de mémoire GDDR6 pour Mac Pro Z0W3</t>
  </si>
  <si>
    <t>CTO-Z0W3-RADW5500X8</t>
  </si>
  <si>
    <t>Passage à un processeur graphique Radeon Pro W5500X avec 8 Go de mémoire GDDR6 pour Mac Pro Z0W3</t>
  </si>
  <si>
    <t>CTO-Z0W3-2xRADW5700X16</t>
  </si>
  <si>
    <t>Passage à deux processeurs graphiques Radeon Pro W5700X avec 16 Go de mémoire GDDR6 pour Mac Pro Z0W3</t>
  </si>
  <si>
    <t>CTO-Z0W3-AFTERBURNER</t>
  </si>
  <si>
    <t>Ajout d'une carte Apple Afterburner pour Mac Pro Z0W3</t>
  </si>
  <si>
    <t>CTO-Z0W3-MTP2</t>
  </si>
  <si>
    <t>Passage à un Magic Trackpad 2 (Force Touch sans fil Bluetooth rechargeable Lightning) à commander avec Z0W3</t>
  </si>
  <si>
    <t>CTO-Z0W3-MMTP2</t>
  </si>
  <si>
    <t>Passage à une souris Magic Mouse 2 et un Magic Trackpad 2 (Force Touch sans fil Bluetooth rechargeable Lightning) à commander avec Z0W3</t>
  </si>
  <si>
    <t>CTO-Z0W3-MKEPV-US</t>
  </si>
  <si>
    <t>Passage à un Magic Keyboard américain 109 touches avec pavé numérique argent et noir à commander avec Z0W3</t>
  </si>
  <si>
    <t>CTO-Z0W3-MKEPV-UK</t>
  </si>
  <si>
    <t>Passage à un Magic Keyboard anglais international 109 touches avec pavé numérique argent et noir à commander avec Z0W3</t>
  </si>
  <si>
    <t>CTO-Z0W3-ROUES</t>
  </si>
  <si>
    <t>Passage à un châssis en acier inoxydable avec roulettes à commander avec Z0W3</t>
  </si>
  <si>
    <t>MI4-MP-4PL</t>
  </si>
  <si>
    <t>Passage à une garantie 4 ans formule Plus pour Mac Pro (intervention à J+1 - réparation à J+3 ou Mac Pro de prêt)</t>
  </si>
  <si>
    <t>MI4-MP-5PL</t>
  </si>
  <si>
    <t>Passage à une garantie 5 ans formule Plus pour Mac Pro (intervention à J+1 - réparation à J+3 ou Mac Pro de prêt)</t>
  </si>
  <si>
    <t>MI4-MP-6PL</t>
  </si>
  <si>
    <t>Passage à une garantie 6 ans formule Plus pour Mac Pro (intervention à J+1 - réparation à J+3 ou Mac Pro de prêt)</t>
  </si>
  <si>
    <t>MI4-MP-7PL</t>
  </si>
  <si>
    <t>Passage à une garantie 7 ans formule Plus pour Mac Pro (intervention à J+1 - réparation à J+3 ou Mac Pro de prêt)</t>
  </si>
  <si>
    <t>MI4-MP-3PL-INT</t>
  </si>
  <si>
    <t>Passage à une garantie 3 ans formule Plus internationale pour Mac Pro (France : intervention à J+1 - réparation à J+3 ou Mac Pro de prêt pour la France Métropolitaine - retour atelier pour l'étranger)</t>
  </si>
  <si>
    <t>MI4-MP-4PL-INT</t>
  </si>
  <si>
    <t>Passage à une garantie 4 ans formule Plus internationale pour Mac Pro (France : intervention à J+1 - réparation à J+3 ou Mac Pro de prêt pour la France Métropolitaine - retour atelier pour l'étranger)</t>
  </si>
  <si>
    <t>MI4-MP-5PL-INT</t>
  </si>
  <si>
    <t>Passage à une garantie 5 ans formule Plus internationale pour Mac Pro (France : intervention à J+1 - réparation à J+3 ou Mac Pro de prêt pour la France Métropolitaine - retour atelier pour l'étranger)</t>
  </si>
  <si>
    <t>MI4-MP-3PR</t>
  </si>
  <si>
    <t>Passage à une garantie 3 ans formule Pro+ pour Mac Pro (diagnostic à H+4 - remplacement à J+1)</t>
  </si>
  <si>
    <t>MI4-MP-4PR</t>
  </si>
  <si>
    <t>Passage à une garantie 4 ans formule Pro+ pour Mac Pro (diagnostic à H+4 - remplacement à J+1)</t>
  </si>
  <si>
    <t>MI4-MP-5PR</t>
  </si>
  <si>
    <t>Passage à une garantie 5 ans formule Pro+ pour Mac Pro (diagnostic à H+4 - remplacement à J+1)</t>
  </si>
  <si>
    <t>MI4-MP-3PR-INT</t>
  </si>
  <si>
    <t>Passage à une garantie 3 ans formule Pro+  internationale pour Mac Pro (diagnostic à H+4 - remplacement à J+1 - retour atelier à l'étranger)</t>
  </si>
  <si>
    <t>MI4-MP-4PR-INT</t>
  </si>
  <si>
    <t>Passage à une garantie 4 ans formule Pro+  internationale pour Mac Pro (diagnostic à H+4 - remplacement à J+1 - retour atelier à l'étranger)</t>
  </si>
  <si>
    <t>MI4-MP-5PR-INT</t>
  </si>
  <si>
    <t>Passage à une garantie 5 ans formule Pro+  internationale pour Mac Pro (diagnostic à H+4 - remplacement à J+1 - retour atelier à l'étranger)</t>
  </si>
  <si>
    <t>MI4-MP-3PT</t>
  </si>
  <si>
    <t>Passage à une garantie 3 ans formule Platine pour Mac Pro (réparation sur site de J+1 à J+3 maximum) - 3 ans couverture internationale standard</t>
  </si>
  <si>
    <t>MI4-MP-4PT</t>
  </si>
  <si>
    <t>Passage à une garantie 4 ans formule Platine pour Mac Pro (réparation sur site de J+1 à J+3 maximum) - 3 ans couverture internationale standard</t>
  </si>
  <si>
    <t>MI4-MP-5PT</t>
  </si>
  <si>
    <t>Passage à une garantie 5 ans formule Platine pour Mac Pro (réparation sur site de J+1 à J+3 maximum) - 5 ans couverture internationale standard</t>
  </si>
  <si>
    <t>Z0YZ</t>
  </si>
  <si>
    <t>CTO Mac Pro Rack Intel Xeon W 8 coeurs 3,5 GHz / 32 Go DDR4 ECC / SSD 256 Go / Radeon Pro 580X avec 8 Go / 6xThunderbolt 3 / 2xUSB 3 / 2xGigabit Ethernet / AirPort Extreme 802.11ac / Bluetooth 5.0</t>
  </si>
  <si>
    <t>Catégorie 5 - Fixes performants - Configuration 2</t>
  </si>
  <si>
    <t>CTO-Z0YZ-12C-3,3</t>
  </si>
  <si>
    <t>Passage à processeur 12 cœurs Intel Xeon W à 3,3 GHz avec 31,25 Mo mémoire cache N3 à commander avec Z0YZ</t>
  </si>
  <si>
    <t>CTO-Z0YZ-16C-3,2</t>
  </si>
  <si>
    <t>Passage à processeur 16 cœurs Intel Xeon W à 3,2 GHz avec 38 Mo mémoire cache N3 à commander avec Z0YZ</t>
  </si>
  <si>
    <t>CTO-Z0YZ-24C-2,7</t>
  </si>
  <si>
    <t>Passage à processeur 24 cœurs Intel Xeon W à 2,7 GHz avec 57 Mo mémoire cache N3 à commander avec Z0YZ</t>
  </si>
  <si>
    <t>CTO-Z0YZ-28C-2,5</t>
  </si>
  <si>
    <t>Passage à processeur 28 cœurs Intel Xeon W à 2,5 GHz avec 66,5 Mo mémoire cache N3 à commander avec Z0YZ</t>
  </si>
  <si>
    <t>CTO-Z0YZ-6x8GB</t>
  </si>
  <si>
    <t>Passage à 48 Go de mémoire (6x8 Go) DDR4 2 666 MHz ou 2 933 Mhz non soudés à commander avec Z0YZ</t>
  </si>
  <si>
    <t>CTO-Z0YZ-6x16GB</t>
  </si>
  <si>
    <t>Passage à 96 Go de mémoire (6x16 Go) DDR4 2 666 MHz ou 2 933 Mhz non soudés à commander avec Z0YZ</t>
  </si>
  <si>
    <t xml:space="preserve">CTO-Z0YZ-6x32GB </t>
  </si>
  <si>
    <t>Passage à 192 Go de mémoire (6x32 Go) DDR4 2 666 MHz ou 2 933 Mhz non soudés à commander avec Z0YZ</t>
  </si>
  <si>
    <t>CTO-Z0YZ-6x64GB</t>
  </si>
  <si>
    <t>Passage à 384 Go de mémoire (6x64 Go) DDR4 2 666 MHz ou 2 933 Mhz non soudés à commander avec Z0YZ</t>
  </si>
  <si>
    <t>CTO-Z0YZ-12x64GB</t>
  </si>
  <si>
    <t>Passage à 768 Go de mémoire (12x64 Go) DDR4 2 666 MHz ou 2 933 Mhz non soudés à commander avec Z0YZ</t>
  </si>
  <si>
    <t>CTO-Z0YZ-6x128GB</t>
  </si>
  <si>
    <t>Passage à 768 Go de mémoire (6x128 Go) DDR4 2 666 MHz ou 2 933 Mhz non soudés à commander avec Z0YZ</t>
  </si>
  <si>
    <t>CTO-Z0YZ-SSD1To</t>
  </si>
  <si>
    <t>Passage à 1 To de stockage SSD NVMe à commander avec Z0YZ</t>
  </si>
  <si>
    <t>CTO-Z0YZ-SSD2To</t>
  </si>
  <si>
    <t>Passage à 2 To de stockage SSD NVMe à commander avec Z0YZ</t>
  </si>
  <si>
    <t>CTO-Z0YZ-SSD4To</t>
  </si>
  <si>
    <t>Passage à 4 To de stockage SSD NVMe à commander avec Z0YZ</t>
  </si>
  <si>
    <t>CTO-Z0YZ-SSD8To</t>
  </si>
  <si>
    <t>Passage à 8 To de stockage SSD NVMe à commander avec Z0YZ</t>
  </si>
  <si>
    <t>CTO-Z0YZ-RADVEGA32</t>
  </si>
  <si>
    <t>Passage à un processeur graphique Radeon Pro VEGA II avec 32 Go de mémoire HBM2 à commander avec Z0YZ</t>
  </si>
  <si>
    <t>CTO-Z0YZ-2xRADVEGA32</t>
  </si>
  <si>
    <t>Passage à deux processeurs graphiques Radeon Pro VEGA II avec 32 Go de mémoire HBM2 à commander avec Z0YZ</t>
  </si>
  <si>
    <t>CTO-Z0YZ-RADVEGADUO</t>
  </si>
  <si>
    <t>Passage à un processeur graphique Radeon Pro VEGA II Duo avec 2x32 Go de mémoire HBM2 à commander avec Z0YZ</t>
  </si>
  <si>
    <t>CTO-Z0YZ-2xRADVEGADUO</t>
  </si>
  <si>
    <t>Passage à deux processeurs graphiques Radeon Pro VEGA II Duo avec 2x32 Go de mémoire HBM2 à commander avec Z0YZ</t>
  </si>
  <si>
    <t>CTO-Z0YZ-RADW5700X16</t>
  </si>
  <si>
    <t>Passage à un processeur graphique Radeon Pro W5700X avec 16 Go de mémoire GDDR6 pour Mac Pro Z0YZ</t>
  </si>
  <si>
    <t>CTO-Z0YZ-RADW5500X8</t>
  </si>
  <si>
    <t>Passage à un processeur graphique Radeon Pro W5500X avec 8 Go de mémoire GDDR6 pour Mac Pro Z0YZ</t>
  </si>
  <si>
    <t>CTO-Z0YZ-2xRADW5700X16</t>
  </si>
  <si>
    <t>Passage à deux processeurs graphiques Radeon Pro W5700X avec 16 Go de mémoire GDDR6 pour Mac Pro Z0YZ</t>
  </si>
  <si>
    <t>CTO-Z0YZ-AFTERBURNER</t>
  </si>
  <si>
    <t>Ajout d'une carte Apple Afterburner pour Mac Pro Z0YZ</t>
  </si>
  <si>
    <t>CTO-Z0YZ-MTP2</t>
  </si>
  <si>
    <t>Passage à un Magic Trackpad 2 (Force Touch sans fil Bluetooth rechargeable Lightning) à commander avec Z0YZ</t>
  </si>
  <si>
    <t>CTO-Z0YZ-MMTP2</t>
  </si>
  <si>
    <t>Passage à une souris Magic Mouse 2 et un Magic Trackpad 2 (Force Touch sans fil Bluetooth rechargeable Lightning) à commander avec Z0YZ</t>
  </si>
  <si>
    <t>CTO-Z0YZ-MKEPV-US</t>
  </si>
  <si>
    <t>Passage à un Magic Keyboard américain 109 touches avec pavé numérique argent et noir à commander avec Z0YZ</t>
  </si>
  <si>
    <t>CTO-Z0YZ-MKEPV-UK</t>
  </si>
  <si>
    <t>Passage à un Magic Keyboard anglais international 109 touches avec pavé numérique argent et noir à commander avec Z0YZ</t>
  </si>
  <si>
    <t>MWUG2FN/A</t>
  </si>
  <si>
    <t>Apple Pro Stand pour moniteur Apple Pro Display XDR</t>
  </si>
  <si>
    <t>MW662ZM/A</t>
  </si>
  <si>
    <t>Apple module MPX avec Radeon Pro W5700X pour Mac Pro 2019</t>
  </si>
  <si>
    <t>MXM52ZM/A</t>
  </si>
  <si>
    <t>Apple module MPX avec Radeon Pro W5500X pour Mac Pro 2019</t>
  </si>
  <si>
    <t>MW682ZM/A</t>
  </si>
  <si>
    <t>Apple carte Afterburner pour Mac Pro 2019</t>
  </si>
  <si>
    <t>MW672ZM/A</t>
  </si>
  <si>
    <t>Apple module MPX avec Radeon Pro Vega II pour Mac Pro 2019</t>
  </si>
  <si>
    <t>MW732ZM/A</t>
  </si>
  <si>
    <t>Apple module MPX avec Radeon Pro Vega II Duo pour Mac Pro 2019</t>
  </si>
  <si>
    <t>MXNN2ZM/A</t>
  </si>
  <si>
    <t>Apple kit SSD 1 To (2x module 512 Go) pour Mac Pro 2019</t>
  </si>
  <si>
    <t>MXNP2ZM/A</t>
  </si>
  <si>
    <t>Apple kit SSD 2 To (2x module 1 To) pour Mac Pro 2019</t>
  </si>
  <si>
    <t>MXNQ2ZM/A</t>
  </si>
  <si>
    <t>Apple kit SSD 4 To (2x module 2 To) pour Mac Pro 2019</t>
  </si>
  <si>
    <t>MUQW2NF/A</t>
  </si>
  <si>
    <t>iPad mini 5 Wi-Fi 64 Go - gris sidéral</t>
  </si>
  <si>
    <t>MI4-IP7-3PL</t>
  </si>
  <si>
    <t>Catégorie 6 - Tablettes - Configuration 1</t>
  </si>
  <si>
    <t xml:space="preserve">30213200-7 </t>
  </si>
  <si>
    <t>Garantie 3 ans formule Plus pour iPad 7,9" (intervention à J+1 - réparation à J+3 ou iPad 7,9" de prêt)</t>
  </si>
  <si>
    <t>MUQX2NF/A</t>
  </si>
  <si>
    <t>iPad mini 5 Wi-Fi 64 Go - argent</t>
  </si>
  <si>
    <t>MUQY2NF/A</t>
  </si>
  <si>
    <t>iPad mini 5 Wi-Fi 64 Go - or</t>
  </si>
  <si>
    <t>MI4-IP7-4PL</t>
  </si>
  <si>
    <t>Passage à une garantie 4 ans formule Plus pour iPad 7,9" (intervention à J+1 - réparation à J+3 ou iPad de prêt)</t>
  </si>
  <si>
    <t>MI4-IP7-5PL</t>
  </si>
  <si>
    <t>Passage à une garantie 5 ans formule Plus pour iPad 7,9" (intervention à J+1 - réparation à J+3 ou iPad de prêt)</t>
  </si>
  <si>
    <t>MI4-IP7-6PL</t>
  </si>
  <si>
    <t>Passage à une garantie 6 ans formule Plus pour iPad 7,9" (intervention à J+1 - réparation à J+3 ou iPad de prêt)</t>
  </si>
  <si>
    <t>MI4-IP7-7PL</t>
  </si>
  <si>
    <t>Passage à une garantie 7 ans formule Plus pour iPad 7,9" (intervention à J+1 - réparation à J+3 ou iPad de prêt)</t>
  </si>
  <si>
    <t>MI4-IP7-3PL-INT</t>
  </si>
  <si>
    <t>Passage à une garantie 3 ans formule Plus internationale pour iPad 7,9" (France : intervention à J+1 - réparation à J+3 ou iPad de prêt pour la France Métropolitaine - retour atelier pour l'étranger)</t>
  </si>
  <si>
    <t>MI4-IP7-3PR</t>
  </si>
  <si>
    <t>Passage à une garantie 3 ans formule Pro pour iPad 7,9" (intervention à H+4 - remplacement à J+1)</t>
  </si>
  <si>
    <t>MI4-IP7-4PR</t>
  </si>
  <si>
    <t>Passage à une garantie 4 ans formule Pro pour iPad 7,9" (intervention à H+4 - remplacement à J+1)</t>
  </si>
  <si>
    <t>MI4-IP7-5PR</t>
  </si>
  <si>
    <t>Passage à une garantie 5 ans formule Pro pour iPad 7,9" (intervention à H+4 - remplacement à J+1)</t>
  </si>
  <si>
    <t>MI4-IP7-3PR-INT</t>
  </si>
  <si>
    <t>Passage à une garantie 3 ans formule Pro internationale pour iPad 7,9" (France : intervention à H+4 - remplacement à J+1 - Étranger : retour atelier)</t>
  </si>
  <si>
    <t>MUU32NF/A</t>
  </si>
  <si>
    <t>iPad mini 5 Wi-Fi 256 Go - gris sidéral</t>
  </si>
  <si>
    <t>Catégorie 6 - Tablettes - Configuration 2</t>
  </si>
  <si>
    <t>MUU52NF/A</t>
  </si>
  <si>
    <t>iPad mini 5 Wi-Fi 256 Go - argent</t>
  </si>
  <si>
    <t>MUU62NF/A</t>
  </si>
  <si>
    <t>iPad mini 5 Wi-Fi 256 Go - or</t>
  </si>
  <si>
    <t>MUX52NF/A</t>
  </si>
  <si>
    <t>iPad mini 5 Wi-Fi &amp; Cellulaire 64 Go - gris sidéral</t>
  </si>
  <si>
    <t>Catégorie 6 - Tablettes - Configuration 3</t>
  </si>
  <si>
    <t>MUX62NF/A</t>
  </si>
  <si>
    <t>iPad mini 5 Wi-Fi &amp; Cellulaire 64 Go - argent</t>
  </si>
  <si>
    <t>MUX72NF/A</t>
  </si>
  <si>
    <t>iPad mini 5 Wi-Fi &amp; Cellulaire 64 Go - or</t>
  </si>
  <si>
    <t>MUXC2NF/A</t>
  </si>
  <si>
    <t>iPad mini 5 Wi-Fi &amp; Cellulaire 256 Go - gris sidéral</t>
  </si>
  <si>
    <t>Catégorie 6 - Tablettes - Configuration 4</t>
  </si>
  <si>
    <t>MUXD2NF/A</t>
  </si>
  <si>
    <t>iPad mini 5 Wi-Fi &amp; Cellulaire 256 Go - argent</t>
  </si>
  <si>
    <t>MUXE2NF/A</t>
  </si>
  <si>
    <t>iPad mini 5 Wi-Fi &amp; Cellulaire 256 Go - or</t>
  </si>
  <si>
    <t>MYL92NF/A</t>
  </si>
  <si>
    <t>iPad 10,2" Wi-Fi 32 Go - gris sidéral - processeur A12 bionic 64 bits - Touch ID - Smart Connector - 490 g</t>
  </si>
  <si>
    <t>MI4-IP-3PL</t>
  </si>
  <si>
    <t>Catégorie 6 - Tablettes - Configuration 5</t>
  </si>
  <si>
    <r>
      <t xml:space="preserve">Garantie 3 ans formule Plus pour </t>
    </r>
    <r>
      <rPr>
        <sz val="10"/>
        <rFont val="Calibri (Corps)"/>
      </rPr>
      <t>iPad 10,2"</t>
    </r>
    <r>
      <rPr>
        <sz val="10"/>
        <rFont val="Calibri"/>
        <family val="2"/>
        <scheme val="minor"/>
      </rPr>
      <t xml:space="preserve"> (intervention à J+1 - réparation à J+3 ou iPad de prêt)</t>
    </r>
  </si>
  <si>
    <t>MYLA2NF/A</t>
  </si>
  <si>
    <t>iPad 10,2" Wi-Fi 32 Go - argent - processeur A12 bionic 64 bits - Touch ID - Smart Connector - 490 g</t>
  </si>
  <si>
    <t>MYLC2NF/A</t>
  </si>
  <si>
    <t>iPad 10,2" Wi-Fi 32 Go - or - processeur A12 bionic 64 bits - Touch ID - Smart Connector - 490 g</t>
  </si>
  <si>
    <t>MI4-IP-4PL</t>
  </si>
  <si>
    <r>
      <t xml:space="preserve">Passage à une garantie 4 ans formule Plus pour iPad </t>
    </r>
    <r>
      <rPr>
        <b/>
        <sz val="10"/>
        <rFont val="Calibri (Corps)"/>
      </rPr>
      <t>10,2"</t>
    </r>
    <r>
      <rPr>
        <b/>
        <sz val="10"/>
        <rFont val="Calibri"/>
        <family val="2"/>
        <scheme val="minor"/>
      </rPr>
      <t xml:space="preserve">  (intervention à J+1 - réparation à J+3 ou iPad de prêt)</t>
    </r>
  </si>
  <si>
    <t>MI4-IP-5PL</t>
  </si>
  <si>
    <r>
      <t xml:space="preserve">Passage à une garantie 5 ans formule Plus pour </t>
    </r>
    <r>
      <rPr>
        <b/>
        <sz val="10"/>
        <rFont val="Calibri (Corps)"/>
      </rPr>
      <t>iPad 10,2"</t>
    </r>
    <r>
      <rPr>
        <b/>
        <sz val="10"/>
        <rFont val="Calibri"/>
        <family val="2"/>
        <scheme val="minor"/>
      </rPr>
      <t xml:space="preserve">  (intervention à J+1 - réparation à J+3 ou iPad de prêt)</t>
    </r>
  </si>
  <si>
    <t>MI4-IP-6PL</t>
  </si>
  <si>
    <r>
      <t xml:space="preserve">Passage à une garantie 6 ans formule Plus pour </t>
    </r>
    <r>
      <rPr>
        <b/>
        <sz val="10"/>
        <rFont val="Calibri (Corps)"/>
      </rPr>
      <t>iPad 10,2"</t>
    </r>
    <r>
      <rPr>
        <b/>
        <sz val="10"/>
        <rFont val="Calibri"/>
        <family val="2"/>
        <scheme val="minor"/>
      </rPr>
      <t xml:space="preserve">  (intervention à J+1 - réparation à J+3 ou iPad de prêt)</t>
    </r>
  </si>
  <si>
    <t>MI4-IP-7PL</t>
  </si>
  <si>
    <r>
      <t xml:space="preserve">Passage à une garantie 7 ans formule Plus pour </t>
    </r>
    <r>
      <rPr>
        <b/>
        <sz val="10"/>
        <rFont val="Calibri (Corps)"/>
      </rPr>
      <t>iPad 10,2"</t>
    </r>
    <r>
      <rPr>
        <b/>
        <sz val="10"/>
        <rFont val="Calibri"/>
        <family val="2"/>
        <scheme val="minor"/>
      </rPr>
      <t xml:space="preserve">  (intervention à J+1 - réparation à J+3 ou iPad de prêt)</t>
    </r>
  </si>
  <si>
    <t>MI4-IP-3PL-INT</t>
  </si>
  <si>
    <r>
      <t xml:space="preserve">Passage à une garantie 3 ans formule Plus internationale pour iPad </t>
    </r>
    <r>
      <rPr>
        <b/>
        <sz val="10"/>
        <rFont val="Calibri (Corps)"/>
      </rPr>
      <t>10,2"</t>
    </r>
    <r>
      <rPr>
        <b/>
        <sz val="10"/>
        <rFont val="Calibri"/>
        <family val="2"/>
        <scheme val="minor"/>
      </rPr>
      <t xml:space="preserve">  (France : intervention à J+1 - réparation à J+3 ou iPad de prêt pour la France Métropolitaine - retour atelier pour l'étranger)</t>
    </r>
  </si>
  <si>
    <t>MI4-IP-3PR</t>
  </si>
  <si>
    <r>
      <t xml:space="preserve">Passage à une garantie 3 ans formule Pro pour iPad </t>
    </r>
    <r>
      <rPr>
        <b/>
        <sz val="10"/>
        <rFont val="Calibri (Corps)"/>
      </rPr>
      <t>10,2"</t>
    </r>
    <r>
      <rPr>
        <b/>
        <sz val="10"/>
        <rFont val="Calibri"/>
        <family val="2"/>
        <scheme val="minor"/>
      </rPr>
      <t xml:space="preserve">  (intervention à H+4 - réparation à J+1 ou iPad de prêt)</t>
    </r>
  </si>
  <si>
    <t>MI4-IP-4PR</t>
  </si>
  <si>
    <r>
      <t xml:space="preserve">Passage à une garantie 4 ans formule Pro pour iPad </t>
    </r>
    <r>
      <rPr>
        <b/>
        <sz val="10"/>
        <rFont val="Calibri (Corps)"/>
      </rPr>
      <t>10,2"</t>
    </r>
    <r>
      <rPr>
        <b/>
        <sz val="10"/>
        <rFont val="Calibri"/>
        <family val="2"/>
        <scheme val="minor"/>
      </rPr>
      <t xml:space="preserve">  (intervention à H+4 - réparation à J+1 ou iPad de prêt)</t>
    </r>
  </si>
  <si>
    <t>MI4-IP-5PR</t>
  </si>
  <si>
    <r>
      <t xml:space="preserve">Passage à une garantie 5 ans formule Pro pour iPad </t>
    </r>
    <r>
      <rPr>
        <b/>
        <sz val="10"/>
        <rFont val="Calibri (Corps)"/>
      </rPr>
      <t>10,2"</t>
    </r>
    <r>
      <rPr>
        <b/>
        <sz val="10"/>
        <rFont val="Calibri"/>
        <family val="2"/>
        <scheme val="minor"/>
      </rPr>
      <t xml:space="preserve">  (intervention à H+4 - réparation à J+1 ou iPad de prêt)</t>
    </r>
  </si>
  <si>
    <t>MI4-IP-3PR-INT</t>
  </si>
  <si>
    <r>
      <t>Passage à une garantie 3 ans formule Pro internationale pour iPad</t>
    </r>
    <r>
      <rPr>
        <b/>
        <sz val="10"/>
        <rFont val="Calibri (Corps)"/>
      </rPr>
      <t xml:space="preserve"> 10,2"</t>
    </r>
    <r>
      <rPr>
        <b/>
        <sz val="10"/>
        <rFont val="Calibri"/>
        <family val="2"/>
        <scheme val="minor"/>
      </rPr>
      <t xml:space="preserve">  (France : intervention à H+4 - réparation à J+1 ou iPad de prêt - Étranger : retour atelier)</t>
    </r>
  </si>
  <si>
    <t>MYLD2NF/A</t>
  </si>
  <si>
    <t>iPad 10,2" Wi-Fi 128 Go - gris sidéral - processeur A12 bionic 64 bits - Touch ID - Smart Connector - 490 g</t>
  </si>
  <si>
    <t>Catégorie 6 - Tablettes - Configuration 6</t>
  </si>
  <si>
    <t>MYLE2NF/A</t>
  </si>
  <si>
    <t>iPad 10,2" Wi-Fi 128 Go - argent - processeur A12 bionic 64 bits - Touch ID - Smart Connector - 490 g</t>
  </si>
  <si>
    <t>MYLF2NF/A</t>
  </si>
  <si>
    <t>iPad 10,2" Wi-Fi 128 Go - or - processeur A12 bionic 64 bits - Touch ID - Smart Connector - 490 g</t>
  </si>
  <si>
    <t>MYMH2NF/A</t>
  </si>
  <si>
    <t>iPad 10,2" Wi-Fi &amp; Cellulaire 32 Go - gris sidéral - processeur A12 bionic 64 bits - Touch ID - Smart Connector - 495 g</t>
  </si>
  <si>
    <t>Catégorie 6 - Tablettes - Configuration 7</t>
  </si>
  <si>
    <t>MYMJ2NF/A</t>
  </si>
  <si>
    <t>iPad 10,2" Wi-Fi &amp; Cellulaire 32 Go - argent - processeur A12 bionic 64 bits - Touch ID - Smart Connector - 495 g</t>
  </si>
  <si>
    <t>MYMK2NF/A</t>
  </si>
  <si>
    <t>iPad 10,2" Wi-Fi &amp; Cellulaire 32 Go - or - processeur A12 bionic 64 bits - Touch ID - Smart Connector - 495 g</t>
  </si>
  <si>
    <t>MYML2NF/A</t>
  </si>
  <si>
    <t>iPad 10,2" Wi-Fi &amp; Cellulaire 128 Go - gris sidéral - processeur A12 bionic 64 bits - Touch ID - Smart Connector - 495 g</t>
  </si>
  <si>
    <t>Catégorie 6 - Tablettes - Configuration 8</t>
  </si>
  <si>
    <t>MYMM2NF/A</t>
  </si>
  <si>
    <t>iPad 10,2" Wi-Fi &amp; Cellulaire 128 Go - argent - processeur A12 bionic 64 bits - Touch ID - Smart Connector - 495 g</t>
  </si>
  <si>
    <t>MYMN2NF/A</t>
  </si>
  <si>
    <t>iPad 10,2" Wi-Fi &amp; Cellulaire 128 Go - or - processeur A12 bionic 64 bits - Touch ID - Smart Connector - 495 g</t>
  </si>
  <si>
    <t>MYFM2NF/A</t>
  </si>
  <si>
    <t>iPad Air 10,9'' Wi-Fi 64 Go - gris sidéral - processeur A14 Bionic 64 bits - Touch ID - 458g</t>
  </si>
  <si>
    <t>MI4-IP11-3PL</t>
  </si>
  <si>
    <t>Catégorie 6 - Tablettes - Configuration 9</t>
  </si>
  <si>
    <t>MYFN2NF/A</t>
  </si>
  <si>
    <t>iPad Air 10,9'' Wi-Fi 64 Go - argent - processeur A14 Bionic 64 bits - Touch ID - 458g</t>
  </si>
  <si>
    <t>MYFP2NF/A</t>
  </si>
  <si>
    <t>iPad Air 10,9'' Wi-Fi 64 Go - or rose - processeur A14 Bionic 64 bits - Touch ID - 458g</t>
  </si>
  <si>
    <t>MYFQ2NF/A</t>
  </si>
  <si>
    <t>iPad Air 10,9'' Wi-Fi 64 Go - bleu ciel - processeur A14 Bionic 64 bits - Touch ID - 458g</t>
  </si>
  <si>
    <t>MYFR2NF/A</t>
  </si>
  <si>
    <t>iPad Air 10,9'' Wi-Fi 64 Go - vert - processeur A14 Bionic 64 bits - Touch ID - 458g</t>
  </si>
  <si>
    <t>MYFT2NF/A</t>
  </si>
  <si>
    <t>iPad Air 10,9'' Wi-Fi 256 Go - gris sidéral - processeur A14 Bionic 64 bits - Touch ID - 458g</t>
  </si>
  <si>
    <t>Catégorie 6 - Tablettes - Configuration 10</t>
  </si>
  <si>
    <t>MYFW2NF/A</t>
  </si>
  <si>
    <t>iPad Air 10,9'' Wi-Fi 256 Go - argent - processeur A14 Bionic 64 bits - Touch ID - 458g</t>
  </si>
  <si>
    <t>MYFX2NF/A</t>
  </si>
  <si>
    <t>iPad Air 10,9'' Wi-Fi 256 Go - or rose - processeur A14 Bionic 64 bits - Touch ID - 458g</t>
  </si>
  <si>
    <t>MYFY2NF/A</t>
  </si>
  <si>
    <t>iPad Air 10,9'' Wi-Fi 256 Go - bleu ciel - processeur A14 Bionic 64 bits - Touch ID - 458g</t>
  </si>
  <si>
    <t>MYG02NF/A</t>
  </si>
  <si>
    <t>iPad Air 10,9'' Wi-Fi 256 Go - vert - processeur A14 Bionic 64 bits - Touch ID - 458g</t>
  </si>
  <si>
    <t>MYGW2NF/A</t>
  </si>
  <si>
    <t>iPad Air 10,9'' Wi-Fi &amp; Cellulaire 64 Go - gris sidéral - processeur A14 Bionic 64 bits - Touch ID - 460g</t>
  </si>
  <si>
    <t>Catégorie 6 - Tablettes - Configuration 11</t>
  </si>
  <si>
    <t>MYGX2NF/A</t>
  </si>
  <si>
    <t>iPad Air 10,9'' Wi-Fi &amp; Cellulaire 64 Go - argent - processeur A14 Bionic 64 bits - Touch ID - 460g</t>
  </si>
  <si>
    <t>MYGY2NF/A</t>
  </si>
  <si>
    <t>iPad Air 10,9'' Wi-Fi &amp; Cellulaire 64 Go - or rose - processeur A14 Bionic 64 bits - Touch ID - 460g</t>
  </si>
  <si>
    <t>MYH02NF/A</t>
  </si>
  <si>
    <t>iPad Air 10,9'' Wi-Fi &amp; Cellulaire 64 Go - bleu ciel - processeur A14 Bionic 64 bits - Touch ID - 460g</t>
  </si>
  <si>
    <t>MYH12NF/A</t>
  </si>
  <si>
    <t>iPad Air 10,9'' Wi-Fi &amp; Cellulaire 64 Go - vert - processeur A14 Bionic 64 bits - Touch ID - 460g</t>
  </si>
  <si>
    <t>MYH22NF/A</t>
  </si>
  <si>
    <t>iPad Air 10,9'' Wi-Fi &amp; Cellulaire 256 Go - gris sidéral - processeur A14 Bionic 64 bits - Touch ID - 460g</t>
  </si>
  <si>
    <t>Catégorie 6 - Tablettes - Configuration 12</t>
  </si>
  <si>
    <t>MYH42NF/A</t>
  </si>
  <si>
    <t>iPad Air 10,9'' Wi-Fi &amp; Cellulaire 256 Go - argent - processeur A14 Bionic 64 bits - Touch ID - 460g</t>
  </si>
  <si>
    <t>MYH52NF/A</t>
  </si>
  <si>
    <t>iPad Air 10,9'' Wi-Fi &amp; Cellulaire 256 Go - or rose - processeur A14 Bionic 64 bits - Touch ID - 460g</t>
  </si>
  <si>
    <t>MYH62NF/A</t>
  </si>
  <si>
    <t>iPad Air 10,9'' Wi-Fi &amp; Cellulaire 256 Go - bleu ciel - processeur A14 Bionic 64 bits - Touch ID - 460g</t>
  </si>
  <si>
    <t>MYH72NF/A</t>
  </si>
  <si>
    <t>iPad Air 10,9'' Wi-Fi &amp; Cellulaire 256 Go - vert - processeur A14 Bionic 64 bits - Touch ID - 460g</t>
  </si>
  <si>
    <t>MY232NF/A</t>
  </si>
  <si>
    <t>iPad Pro 11" Wi-Fi 128 Go - gris sidéral</t>
  </si>
  <si>
    <t>Catégorie 6 - Tablettes - Configuration 13</t>
  </si>
  <si>
    <t>Garantie 3 ans formule Plus pour iPad Air 10,9" ou Pro 11" (intervention à J+1 - réparation à J+3 ou iPad Pro 11" de prêt)</t>
  </si>
  <si>
    <t>MI4-IP11-4PL</t>
  </si>
  <si>
    <t>Passage à une garantie 4 ans formule Plus pour iPad 10,9" et 11" (intervention à J+1 - réparation à J+3 ou iPad de prêt)</t>
  </si>
  <si>
    <t>MI4-IP11-5PL</t>
  </si>
  <si>
    <t>Passage à une garantie 5 ans formule Plus pour iPad 10,9" et 11" (intervention à J+1 - réparation à J+3 ou iPad de prêt)</t>
  </si>
  <si>
    <t>MI4-IP11-6PL</t>
  </si>
  <si>
    <t>Passage à une garantie 6 ans formule Plus pour iPad 10,9" et 11" (intervention à J+1 - réparation à J+3 ou iPad de prêt)</t>
  </si>
  <si>
    <t>MI4-IP11-7PL</t>
  </si>
  <si>
    <t>Passage à une garantie 7 ans formule Plus pour iPad 10,9" et 11" (intervention à J+1 - réparation à J+3 ou iPad Air  de prêt)</t>
  </si>
  <si>
    <t>MI4-IP11-3PL-INT</t>
  </si>
  <si>
    <t>Passage à une garantie 3 ans formule Plus internationale pour iPad 10,9" et 11" (France : intervention à J+1 - réparation à J+3 ou iPad de prêt pour la France Métropolitaine - retour atelier pour l'étranger)</t>
  </si>
  <si>
    <t>MI4-IP11-3PR</t>
  </si>
  <si>
    <t>Passage à une garantie 3 ans formule Pro pour iPad 10,9" et 11" (intervention à H+4 - remplacement à J+1)</t>
  </si>
  <si>
    <t>MI4-IP11-4PR</t>
  </si>
  <si>
    <t>Passage à une garantie 4 ans formule Pro pour iPad 10,9" et 11" (intervention à H+4 - remplacement à J+1)</t>
  </si>
  <si>
    <t>MI4-IP11-5PR</t>
  </si>
  <si>
    <t>Passage à une garantie 5 ans formule Pro pour iPad 10,9" et 11" (intervention à H+4 - remplacement à J+1)</t>
  </si>
  <si>
    <t>MI4-IP11-3PR-INT</t>
  </si>
  <si>
    <t>Passage à une garantie 3 ans formule Pro internationale pour iPad 10,9" et 11" (France : intervention à H+4 - remplacement à J+1 - Étranger : retour atelier)</t>
  </si>
  <si>
    <t>MY252NF/A</t>
  </si>
  <si>
    <t>iPad Pro 11" Wi-Fi 128 Go - argent</t>
  </si>
  <si>
    <t>MXDC2NF/A</t>
  </si>
  <si>
    <t>iPad Pro 11" Wi-Fi 256 Go - gris sidéral</t>
  </si>
  <si>
    <t>Catégorie 6 - Tablettes - Configuration 14</t>
  </si>
  <si>
    <t>MXDD2NF/A</t>
  </si>
  <si>
    <t>iPad Pro 11" Wi-Fi 256 Go - argent</t>
  </si>
  <si>
    <t>MXDE2NF/A</t>
  </si>
  <si>
    <t>iPad Pro 11" Wi-Fi 512 Go - gris sidéral</t>
  </si>
  <si>
    <t>Catégorie 6 - Tablettes - Configuration 15</t>
  </si>
  <si>
    <t>MXDF2NF/A</t>
  </si>
  <si>
    <t>iPad Pro 11" Wi-Fi 512 Go - argent</t>
  </si>
  <si>
    <t>MXDG2NF/A</t>
  </si>
  <si>
    <t>iPad Pro 11" Wi-Fi 1 To - gris sidéral</t>
  </si>
  <si>
    <t>Catégorie 6 - Tablettes - Configuration 16</t>
  </si>
  <si>
    <t>MXDH2NF/A</t>
  </si>
  <si>
    <t>iPad Pro 11" Wi-Fi 1 To - argent</t>
  </si>
  <si>
    <t>MY2V2NF/A</t>
  </si>
  <si>
    <t>iPad Pro 11" Wi-Fi &amp; Cellulaire 128 Go - gris sidéral</t>
  </si>
  <si>
    <t>Catégorie 6 - Tablettes - Configuration 17</t>
  </si>
  <si>
    <t>MY2W2NF/A</t>
  </si>
  <si>
    <t>iPad Pro 11" Wi-Fi &amp; Cellulaire 128 Go - argent</t>
  </si>
  <si>
    <t>MXE42NF/A</t>
  </si>
  <si>
    <t>iPad Pro 11" Wi-Fi &amp; Cellulaire 256 Go - gris sidéral</t>
  </si>
  <si>
    <t>Catégorie 6 - Tablettes - Configuration 18</t>
  </si>
  <si>
    <t>MXE52NF/A</t>
  </si>
  <si>
    <t>iPad Pro 11" Wi-Fi &amp; Cellulaire 256 Go - argent</t>
  </si>
  <si>
    <t>MXE62NF/A</t>
  </si>
  <si>
    <t>iPad Pro 11" Wi-Fi &amp; Cellulaire 512 Go - gris sidéral</t>
  </si>
  <si>
    <t>Catégorie 6 - Tablettes - Configuration 19</t>
  </si>
  <si>
    <t>MXE72NF/A</t>
  </si>
  <si>
    <t>iPad Pro 11" Wi-Fi &amp; Cellulaire 512 Go - argent</t>
  </si>
  <si>
    <t>MXE82NF/A</t>
  </si>
  <si>
    <t>iPad Pro 11" Wi-Fi &amp; Cellulaire 1 To - gris sidéral</t>
  </si>
  <si>
    <t>Catégorie 6 - Tablettes - Configuration 20</t>
  </si>
  <si>
    <t>MXE92NF/A</t>
  </si>
  <si>
    <t>iPad Pro 11" Wi-Fi &amp; Cellulaire 1 To - argent</t>
  </si>
  <si>
    <t>MY2H2NF/A</t>
  </si>
  <si>
    <t>iPad Pro 12,9" Wi-Fi 128 Go - gris sidéral</t>
  </si>
  <si>
    <t>MI4-IP12-3PL</t>
  </si>
  <si>
    <t>Catégorie 6 - Tablettes - Configuration 21</t>
  </si>
  <si>
    <t>MY2J2NF/A</t>
  </si>
  <si>
    <t>iPad Pro 12,9" Wi-Fi 128 Go - argent</t>
  </si>
  <si>
    <t>Garantie 3 ans formule Plus pour iPad Pro 12,9" (intervention à J+1 - réparation à J+3 ou iPad Pro 12,9" de prêt)</t>
  </si>
  <si>
    <t>MI4-IP12-4PL</t>
  </si>
  <si>
    <t>Passage à une garantie 4 ans formule Plus pour iPad Pro 12,9" (intervention à J+1 - réparation à J+3 ou iPad de prêt)</t>
  </si>
  <si>
    <t>MI4-IP12-5PL</t>
  </si>
  <si>
    <t>Passage à une garantie 5 ans formule Plus pour iPad Pro 12,9" (intervention à J+1 - réparation à J+3 ou iPad de prêt)</t>
  </si>
  <si>
    <t>MI4-IP12-6PL</t>
  </si>
  <si>
    <t>Passage à une garantie 6 ans formule Plus pour iPad Pro 12,9" (intervention à J+1 - réparation à J+3 ou iPad de prêt)</t>
  </si>
  <si>
    <t>MI4-IP12-7PL</t>
  </si>
  <si>
    <t>Passage à une garantie 7 ans formule Plus pour iPad Pro 12,9" (intervention à J+1 - réparation à J+3 ou iPad de prêt)</t>
  </si>
  <si>
    <t>MI4-IP12-3PL-INT</t>
  </si>
  <si>
    <t>Passage à une garantie 3 ans formule Plus internationale pour iPad Pro 12,9" (France : intervention à J+1 - réparation à J+3 ou iPad de prêt pour la France Métropolitaine - retour atelier pour l'étranger)</t>
  </si>
  <si>
    <t>MI4-IP12-3PR</t>
  </si>
  <si>
    <t>Passage à une garantie 3 ans formule Pro pour iPad Pro 12,9" (intervention à H+4 - remplacement à J+1)</t>
  </si>
  <si>
    <t>MI4-IP12-4PR</t>
  </si>
  <si>
    <t>Passage à une garantie 4 ans formule Pro pour iPad Pro 12,9" (intervention à H+4 - remplacement à J+1)</t>
  </si>
  <si>
    <t>MI4-IP12-5PR</t>
  </si>
  <si>
    <t>Passage à une garantie 5 ans formule Pro pour iPad Pro 12,9" (intervention à H+4 - remplacement à J+1)</t>
  </si>
  <si>
    <t>MI4-IP12-3PR-INT</t>
  </si>
  <si>
    <t>Passage à une garantie 3 ans formule Pro internationale pour iPad Pro 12,9" (France : intervention à H+4 - remplacement à J+1 - Étranger : retour atelier)</t>
  </si>
  <si>
    <t>MXAT2NF/A</t>
  </si>
  <si>
    <t>iPad Pro 12,9" Wi-Fi 256 Go - gris sidéral</t>
  </si>
  <si>
    <t>Catégorie 6 - Tablettes - Configuration 22</t>
  </si>
  <si>
    <t>MXAU2NF/A</t>
  </si>
  <si>
    <t>iPad Pro 12,9" Wi-Fi 256 Go - argent</t>
  </si>
  <si>
    <t>MXAV2NF/A</t>
  </si>
  <si>
    <t>iPad Pro 12,9" Wi-Fi 512 Go - gris sidéral</t>
  </si>
  <si>
    <t>Catégorie 6 - Tablettes - Configuration 23</t>
  </si>
  <si>
    <t>MXAW2NF/A</t>
  </si>
  <si>
    <t>iPad Pro 12,9" Wi-Fi 512 Go - argent</t>
  </si>
  <si>
    <t>MXAX2NF/A</t>
  </si>
  <si>
    <t>iPad Pro 12,9" Wi-Fi 1 To - gris sidéral</t>
  </si>
  <si>
    <t>Catégorie 6 - Tablettes - Configuration 24</t>
  </si>
  <si>
    <t>MXAY2NF/A</t>
  </si>
  <si>
    <t>iPad Pro 12,9" Wi-Fi 1 To - argent</t>
  </si>
  <si>
    <t>MY3C2NF/A</t>
  </si>
  <si>
    <t>iPad Pro 12,9" Wi-Fi &amp; Cellulaire 128 Go - gris sidéral</t>
  </si>
  <si>
    <t>Catégorie 6 - Tablettes - Configuration 25</t>
  </si>
  <si>
    <t>MY3D2NF/A</t>
  </si>
  <si>
    <t>iPad Pro 12,9" Wi-Fi &amp; Cellulaire 128 Go - argent</t>
  </si>
  <si>
    <t>MXF52NF/A</t>
  </si>
  <si>
    <t>iPad Pro 12,9" Wi-Fi &amp; Cellulaire 256 Go - gris sidéral</t>
  </si>
  <si>
    <t>Catégorie 6 - Tablettes - Configuration 26</t>
  </si>
  <si>
    <t>MXF62NF/A</t>
  </si>
  <si>
    <t>iPad Pro 12,9" Wi-Fi &amp; Cellulaire 256 Go - argent</t>
  </si>
  <si>
    <t>MXF72NF/A</t>
  </si>
  <si>
    <t>iPad Pro 12,9" Wi-Fi &amp; Cellulaire 512 Go - gris sidéral</t>
  </si>
  <si>
    <t>Catégorie 6 - Tablettes - Configuration 27</t>
  </si>
  <si>
    <t>MXF82NF/A</t>
  </si>
  <si>
    <t>iPad Pro 12,9" Wi-Fi &amp; Cellulaire 512 Go - argent</t>
  </si>
  <si>
    <t>MXF92NF/A</t>
  </si>
  <si>
    <t>iPad Pro 12,9" Wi-Fi &amp; Cellulaire 1 To - gris sidéral</t>
  </si>
  <si>
    <t>Catégorie 6 - Tablettes - Configuration 28</t>
  </si>
  <si>
    <t>MXFA2NF/A</t>
  </si>
  <si>
    <t>iPad Pro 12,9" Wi-Fi &amp; Cellulaire 1 To - argent</t>
  </si>
  <si>
    <t>MGN03ZM/A</t>
  </si>
  <si>
    <t>Apple adaptateur secteur USB 12 W pour iPad, iPhone ou iPod</t>
  </si>
  <si>
    <t>MD836ZM/A</t>
  </si>
  <si>
    <t>Apple adaptateur secteur USB 12W</t>
  </si>
  <si>
    <t>MGYQ3ZM/A</t>
  </si>
  <si>
    <t>Apple Smart Cover pour iPad 10,2" et iPad Air 10,5" - Marine Intense</t>
  </si>
  <si>
    <t>MGYR3ZM/A</t>
  </si>
  <si>
    <t>Apple Smart Cover pour iPad 10,2" et iPad Air 10,5" - Vert de Chypre</t>
  </si>
  <si>
    <t>MGYT3ZM/A</t>
  </si>
  <si>
    <t>Apple Smart Cover pour iPad 10,2" et iPad Air 10,5" - Rose agrume</t>
  </si>
  <si>
    <t>MGYU3ZM/A</t>
  </si>
  <si>
    <t>Apple Smart Cover pour iPad mini 5 - Marine Intense</t>
  </si>
  <si>
    <t>MGYV3ZM/A</t>
  </si>
  <si>
    <t>Apple Smart Cover pour iPad mini 5 - Vert de Chypre</t>
  </si>
  <si>
    <t>MGYW3ZM/A</t>
  </si>
  <si>
    <t>Apple Smart Cover pour iPad mini 5 - Rose agrume</t>
  </si>
  <si>
    <t>MGYX3ZM/A</t>
  </si>
  <si>
    <t>Apple Smart Folio pour iPad Pro 11" (2nde generation) - Marine Intense</t>
  </si>
  <si>
    <t>MGYY3ZM/A</t>
  </si>
  <si>
    <t>Apple Smart Folio pour iPad Pro 11" (2nde generation) - Vert de Chypre</t>
  </si>
  <si>
    <t>MH003ZM/A</t>
  </si>
  <si>
    <t>Apple Smart Folio pour iPad Pro 11" (2nde generation) - Rose agrume</t>
  </si>
  <si>
    <t>MH023ZM/A</t>
  </si>
  <si>
    <t>Apple Smart Folio pour iPad Pro 12.9" (4ème generation) - Marine Intense</t>
  </si>
  <si>
    <t>MH043ZM/A</t>
  </si>
  <si>
    <t>Apple Smart Folio pour iPad Pro 12.9" (4ème generation) - Vert de Chypre</t>
  </si>
  <si>
    <t>MH063ZM/A</t>
  </si>
  <si>
    <t>Apple Smart Folio pour iPad Pro 12.9" (4ème generation) - Rose agrume</t>
  </si>
  <si>
    <t>MH073ZM/A</t>
  </si>
  <si>
    <t>Apple Smart Folio pour iPad Air (4ème generation) - Marine Intense</t>
  </si>
  <si>
    <t>MH083ZM/A</t>
  </si>
  <si>
    <t>Apple Smart Folio pour iPad Air (4ème generation) - Vert de Chypre</t>
  </si>
  <si>
    <t>MH093ZM/A</t>
  </si>
  <si>
    <t>Apple Smart Folio pour iPad Air (4ème generation) - Rose agrume</t>
  </si>
  <si>
    <t>MH0A3ZM/A</t>
  </si>
  <si>
    <t>Apple Smart Folio pour iPad Air (4ème generation) - Blanc</t>
  </si>
  <si>
    <t>MH0D3ZM/A</t>
  </si>
  <si>
    <t>Apple Smart Folio pour iPad Air (4ème generation) - Noir</t>
  </si>
  <si>
    <t>XT-AU015</t>
  </si>
  <si>
    <t>Xtorm PowerCar Plug USB-C - 1xUSB 5V/2.4A - 1xUSB-C 5V/3A maximum</t>
  </si>
  <si>
    <t>MR912FD/A</t>
  </si>
  <si>
    <t>Apple TV HD 32 Go (processeur A8 - Apple-Wifi 802.11ac - sortie HDMI - Ethernet 10/100Base-T - port USB-C)</t>
  </si>
  <si>
    <t>ATVEN35</t>
  </si>
  <si>
    <t>Maclocks Apple TV 4G Security Mount (support de fixation et sécurisation - compatible VESA 75)</t>
  </si>
  <si>
    <t>99MO023207</t>
  </si>
  <si>
    <t>Moshi adaptateur vidéo HDMI vers VGA avec connecteur audio 3,5 mm</t>
  </si>
  <si>
    <t>D6141F/A</t>
  </si>
  <si>
    <t>Apple carte iTunes 10 € distribution électronique</t>
  </si>
  <si>
    <t>IB11</t>
  </si>
  <si>
    <t>D6143F/A</t>
  </si>
  <si>
    <t>Apple carte iTunes 25 € distribution électronique</t>
  </si>
  <si>
    <t>D6096F/A</t>
  </si>
  <si>
    <t>Apple carte iTunes 50 € distribution électronique</t>
  </si>
  <si>
    <t>MNHF2ZM/A</t>
  </si>
  <si>
    <t>Apple écouteurs EarPods avec télécommande et microphone pour iPad ou iPhone</t>
  </si>
  <si>
    <t>MMTN2ZM/A</t>
  </si>
  <si>
    <t>Apple écouteurs EarPods avec télécommande et microphone avec connecteur Lightning</t>
  </si>
  <si>
    <t>MCK-JACK</t>
  </si>
  <si>
    <t>Kallysta micro casque pour iPad</t>
  </si>
  <si>
    <t>KALLYSTA</t>
  </si>
  <si>
    <t>CL15UTL</t>
  </si>
  <si>
    <t>Maclocks Universal Tablet Lock (plaque de sécurité préencollée et kit antivol à clé de 1,8 m)</t>
  </si>
  <si>
    <t>ADP4B</t>
  </si>
  <si>
    <t>Adonit Jot Pro 4 - stylet pointe fine avec embout amortisseur de précision et capuchon magnétique - noir</t>
  </si>
  <si>
    <t>ADONIT</t>
  </si>
  <si>
    <t>JBLGO2BLK</t>
  </si>
  <si>
    <t>JBL Go 2 noir (système audio sans fil Bluetooth 4.1 - fonction kit main libre - autonomie 6h - entrée auxiliaire 3,5mm)</t>
  </si>
  <si>
    <t>JBL</t>
  </si>
  <si>
    <t>MQ4L2ZM/A</t>
  </si>
  <si>
    <t>Apple Smart Cover polyuréthane gris anthracite pour iPad 9,7"</t>
  </si>
  <si>
    <t>MQ4M2ZM/A</t>
  </si>
  <si>
    <t>Apple Smart Cover polyuréthane blanc pour iPad 9,7"</t>
  </si>
  <si>
    <t>MD826ZM/A</t>
  </si>
  <si>
    <t>Apple adaptateur audio vidéo numérique HDMI - Lightning</t>
  </si>
  <si>
    <t>MD821ZM/A</t>
  </si>
  <si>
    <t>Apple adaptateur Lightning - câble USB pour appareil photo</t>
  </si>
  <si>
    <t>MK0W2ZM/A</t>
  </si>
  <si>
    <t>Apple adaptateur Lightning - USB 3 pour appareil photo</t>
  </si>
  <si>
    <t>MD825ZM/A</t>
  </si>
  <si>
    <t>Apple adaptateur vidéo VGA - Lightning</t>
  </si>
  <si>
    <t>MJYT2ZM/A</t>
  </si>
  <si>
    <t>Apple adaptateur Lightning - lecteur de carte SD</t>
  </si>
  <si>
    <t>MXLY2ZM/A</t>
  </si>
  <si>
    <t>Apple câble USB - Lightning 1 m</t>
  </si>
  <si>
    <t>XT-CF030</t>
  </si>
  <si>
    <t>Xtorm câble plat USB-A vers Lightning (1M) Blanc</t>
  </si>
  <si>
    <t>MX0K2ZM/A</t>
  </si>
  <si>
    <t>Apple câble Lightning - USB-C 1 m</t>
  </si>
  <si>
    <t>MKQ42ZM/A</t>
  </si>
  <si>
    <t>Apple câble Lightning - USB-C 2 m</t>
  </si>
  <si>
    <t>ST-222-160GY-01</t>
  </si>
  <si>
    <t>STM étui Dux pour iPad mini 5 - noir et face arrière transparente</t>
  </si>
  <si>
    <t>STM</t>
  </si>
  <si>
    <t>UA-121616114040</t>
  </si>
  <si>
    <t>UAG coque folio Metropolis Midnight pour iPad mini 5 et mini 4 - noire - porte stylet Pencil</t>
  </si>
  <si>
    <t>UAG</t>
  </si>
  <si>
    <t>THZ594GL</t>
  </si>
  <si>
    <t>Targus Versavu slim 360° Rotating - protection à rabat pour tablette - polyuréthane - noir - pour Apple iPad mini 2-3-4</t>
  </si>
  <si>
    <t>TARGUS</t>
  </si>
  <si>
    <t>IM4ZF2-BBF</t>
  </si>
  <si>
    <t>ZAGG Slim Book clavier AZERTY Bluetooth touches rétro-éclairées avec coque pour iPad mini 4</t>
  </si>
  <si>
    <t>ZAGG</t>
  </si>
  <si>
    <t>GB41353</t>
  </si>
  <si>
    <t>Griffin Survivor noir pour iPad mini 4 (protection anti saleté, anti sable, anti pluie, anti choc, anti vibration)</t>
  </si>
  <si>
    <t>MW-200067</t>
  </si>
  <si>
    <t>MW MeeGlass+ protection d'écran verre trempé pour iPad mini 5 et iPad mini 4</t>
  </si>
  <si>
    <t>MK0C2ZM/A</t>
  </si>
  <si>
    <t>Apple Pencil 1ère génération pour iPad 10,2", iPad Air 10,5", iPad mini 5, iPad 9,7" (2018) et iPad Pro (2015-2017)</t>
  </si>
  <si>
    <t>MLUN2ZM/A</t>
  </si>
  <si>
    <t>Apple pointes pour Apple Pencil - Lot de 4</t>
  </si>
  <si>
    <t>THZ634GL</t>
  </si>
  <si>
    <t>Targus Versavu - protection à rabat pour tablette - noir - pour Apple 9.7’’ - iPad Pro 9,7"- iPad Air 1 - iPad Air 2</t>
  </si>
  <si>
    <t>MX3L2F/A</t>
  </si>
  <si>
    <t>Apple Smart Keyboard AZERTY français pour iPad 10,2", iPad Air 10,5" et iPad Pro 10,5''</t>
  </si>
  <si>
    <t>MX3L2LB/A</t>
  </si>
  <si>
    <t>Apple Smart Keyboard QWERTY US pour iPad 10,2", iPad Air 10,5" et iPad Pro 10,5''</t>
  </si>
  <si>
    <t>MPU92ZM/A</t>
  </si>
  <si>
    <t>Apple Smart Cover cuir havane pour iPad 10,2", iPad Air 10,5" et iPad Pro 10,5'</t>
  </si>
  <si>
    <t>MPUD2ZM/A</t>
  </si>
  <si>
    <t>Apple Smart Cover cuir noir pour iPad 10,2", iPad Air 10,5" et iPad Pro 10,5''</t>
  </si>
  <si>
    <t>UA-IPDP10.5-E-BK</t>
  </si>
  <si>
    <r>
      <t xml:space="preserve">UAG coque folio Metropolis </t>
    </r>
    <r>
      <rPr>
        <sz val="10"/>
        <rFont val="Calibri (Corps)"/>
      </rPr>
      <t>noir</t>
    </r>
    <r>
      <rPr>
        <sz val="10"/>
        <rFont val="Calibri"/>
        <family val="2"/>
        <scheme val="minor"/>
      </rPr>
      <t xml:space="preserve"> pour iPad Air 10,5" - noire - porte stylet Pencil</t>
    </r>
  </si>
  <si>
    <t>MW-200019</t>
  </si>
  <si>
    <t>MW MeeGlass+ protection d'écran verre trempé pour iPad Air 10,5" (dureté 8-9Hnn - épaisseur 0,33 mm)</t>
  </si>
  <si>
    <t>ID7ZF2-BBF</t>
  </si>
  <si>
    <t>ZAGG Slim Book clavier AZERTY Bluetooth touches rétro-éclairées avec coque pour iPad Pro 12,9" (1er et 2ème génération)</t>
  </si>
  <si>
    <t>MW-200063-P</t>
  </si>
  <si>
    <t>MW MeeGlass+ protection d'écran verre trempé pour iPad Pro 12,9" (2018-2020)</t>
  </si>
  <si>
    <t>SDIX30C-016G-GN6NN</t>
  </si>
  <si>
    <t>SanDisk iXpand 16 Go - lecteur flash avec ports USB 3.0 et Lightning</t>
  </si>
  <si>
    <t>SANDISK</t>
  </si>
  <si>
    <t>SDIX30C-032G-GN6NN</t>
  </si>
  <si>
    <t>SanDisk iXpand 32 Go - lecteur flash avec ports USB 3.0 et Lightning</t>
  </si>
  <si>
    <t>MONTAB16HCR4</t>
  </si>
  <si>
    <t>LapCabby charriot TabCabby 16H compact range charge seule – stockage horizontal pour 16 iPad (câble USB-Lightning non inclus)</t>
  </si>
  <si>
    <t>LAPCABBY</t>
  </si>
  <si>
    <t>MONTAB32HCR4</t>
  </si>
  <si>
    <t>LapCabby charriot TabCabby 32H compact range charge seule – stockage horizontal pour 32 iPad (câble USB-Lightning non inclus)</t>
  </si>
  <si>
    <t>MONTAB20VR4</t>
  </si>
  <si>
    <t>LapCabby charriot TabCabby 20-32V compact range charge seule – 4 paniers pour 20 à 32 iPad (câble USB-Lightning non inclus)</t>
  </si>
  <si>
    <t>LNC10236FR</t>
  </si>
  <si>
    <t>Lockncharge Joey 40 v2. - charriot charge pour 40 iPad sans panier et sans câble USB - Lightning</t>
  </si>
  <si>
    <t>LOCKNCHARGE</t>
  </si>
  <si>
    <t>MONTAB16HCR4SY</t>
  </si>
  <si>
    <t>LapCabby charriot TabCabby 16H compact range charge &amp; sync – stockage horizontal pour 16 iPad (câble USB-Lightning non inclus)</t>
  </si>
  <si>
    <t>MONTAB32HCR4SY</t>
  </si>
  <si>
    <t>LapCabby charriot TabCabby 32H compact range charge &amp; sync – stockage horizontal pour 32 iPad (câble USB-Lightning non inclus)</t>
  </si>
  <si>
    <t>MONTAB20VR4SY</t>
  </si>
  <si>
    <t>LapCabby charriot TabCabby 20-32V compact range charge &amp; sync – 4 paniers pour 20 à 32 iPad (câble USB-Lightning non inclus)</t>
  </si>
  <si>
    <t>CPCF-C15-iPD05-200</t>
  </si>
  <si>
    <t>Kallysta Apollo 15 (charriot de transport, charge et synchronisation pour 15 iPad 7,9'' ou 9,7'')</t>
  </si>
  <si>
    <t>KC-C15</t>
  </si>
  <si>
    <t>Kallysta kit de 15 câbles Lightning MFI</t>
  </si>
  <si>
    <t>KL-C15</t>
  </si>
  <si>
    <t>Kallysta option LED (témoin de charge en façade)</t>
  </si>
  <si>
    <t>KN-C15</t>
  </si>
  <si>
    <t>Kallysta numérotation des emplacements iPad</t>
  </si>
  <si>
    <t>KM-CH</t>
  </si>
  <si>
    <t>Kallysta kit de marquage magnétique (pour tous les chariots Apollo)</t>
  </si>
  <si>
    <t>KSECU-CH</t>
  </si>
  <si>
    <t>Kallysta kit de sécurisation murale (pour tous les chariots Apollo)</t>
  </si>
  <si>
    <t>CPCF-C30-iPD05-200</t>
  </si>
  <si>
    <t>Kallysta Apollo 30 (charriot de transport, charge et synchronisation pour 30 iPad 7,9'' ou 9,7'')</t>
  </si>
  <si>
    <t>KC-C30</t>
  </si>
  <si>
    <t>Kallysta kit de 30 câbles Lightning MFI</t>
  </si>
  <si>
    <t>KL-C30</t>
  </si>
  <si>
    <t>KN-C30</t>
  </si>
  <si>
    <t>SRV-MES-1</t>
  </si>
  <si>
    <t>Kallysta mise en service sur site</t>
  </si>
  <si>
    <t>CPCF-C48-iPD05-200</t>
  </si>
  <si>
    <t>Kallysta Apollo 48 (charriot de transport et charge petit format pour 48 iPad 7,9'' ou 9,7'') - synchronisation en option</t>
  </si>
  <si>
    <t>KC-C48</t>
  </si>
  <si>
    <t>Kallysta kit de 48 câbles Lightning MFI</t>
  </si>
  <si>
    <t>KS-C48</t>
  </si>
  <si>
    <t>Kallysta option Kit de Synchronisation - Système de synchronisation USB pour les 48 tablettes, via 2 connexions USB extérieures</t>
  </si>
  <si>
    <t>KL-C48</t>
  </si>
  <si>
    <t>KN-C48</t>
  </si>
  <si>
    <t>Kallysta option Numérotation des emplacements iPad</t>
  </si>
  <si>
    <t>CMCF-C60-iPD05-200</t>
  </si>
  <si>
    <t>Kallysta Apollo 60 (charriot de transport, charge et synchronisation pour 60 iPad 7,9'' ou 9,7'')</t>
  </si>
  <si>
    <t>KC-C60</t>
  </si>
  <si>
    <t>Kallysta kit de 60 câbles Lightning MFI</t>
  </si>
  <si>
    <t>KL-C60</t>
  </si>
  <si>
    <t>KN-C60</t>
  </si>
  <si>
    <t>CGCF-C90-iPD05-200</t>
  </si>
  <si>
    <t>Kallysta Apollo 90 (charriot de transport, charge et synchronisation pour 90 iPad 7,9'' ou 9,7'')</t>
  </si>
  <si>
    <t xml:space="preserve">KC-C90 </t>
  </si>
  <si>
    <t>Kallysta kit de 90 câbles Lightning MFI</t>
  </si>
  <si>
    <t>KL-C90</t>
  </si>
  <si>
    <t>KN-C90</t>
  </si>
  <si>
    <t>KPBSUP-C90</t>
  </si>
  <si>
    <t>Kallysta poignées supplémentaires</t>
  </si>
  <si>
    <t>CGCF-C120-iPD05-200</t>
  </si>
  <si>
    <t>Kallysta Apollo 120 (charriot de transport, charge et synchronisation pour 120 iPad 7,9'' ou 9,7'')</t>
  </si>
  <si>
    <t>KC-C120</t>
  </si>
  <si>
    <t>Kallysta kit de 120 câbles Lightning MFI</t>
  </si>
  <si>
    <t>KL-C120</t>
  </si>
  <si>
    <t>KN-C120</t>
  </si>
  <si>
    <t>KPBSUP-C120</t>
  </si>
  <si>
    <t>SRV-MES-2</t>
  </si>
  <si>
    <t>MGCF-D24-MB13-iPD08</t>
  </si>
  <si>
    <t>Kallysta malle Magellan KSync D24 docking pour 24 iPad 9,7" (emplacement pour 1 portable 13'', 1 borne Airport Express, charge et synchronisation fermée)</t>
  </si>
  <si>
    <t>MGCF-D36-iPD08</t>
  </si>
  <si>
    <t>Kallysta malle Magellan KSync D36 docking pour 36 iPad 9,7'' Lightning (1 borne Airport Express - charge fermée)</t>
  </si>
  <si>
    <t>MONLYTE16SD</t>
  </si>
  <si>
    <t>LapCabby armoire Lyte 16 Single charge seule – Armoire de recharge avec porte unique à clé pour 16 iPad (câble USB-Lightning non inclus)</t>
  </si>
  <si>
    <t>MONLYTE16MD</t>
  </si>
  <si>
    <t>LapCabby armoire Lyte 16 Multi charge seule – Armoire de recharge 16 compartiments à code pour iPad (câble USB-Lightning non inclus)</t>
  </si>
  <si>
    <t>MONDESCABBY/CO</t>
  </si>
  <si>
    <t>LapCabby caisson DeskCabby 12 charge seule – caisson de recharge pour 12 iPad (câble USB-Lightning non inclus)</t>
  </si>
  <si>
    <t>LNC7121EUUK</t>
  </si>
  <si>
    <t>Lockncharge iQ10 Charging Station - caisson de recharge avec deux panier pour 10 iPad livré sans câbles USB Lightning</t>
  </si>
  <si>
    <t>K67862EU</t>
  </si>
  <si>
    <t>Kensington coffre de chargement et de synchronisation Universel pour 10 tablettes - garantie 2 ans</t>
  </si>
  <si>
    <t>K67864WWA</t>
  </si>
  <si>
    <t>Kensington pack de 5 câbles d'alimentation et de synchronisation pour tablettes, Lightning vers USB - 28,5 cm</t>
  </si>
  <si>
    <t>MONDESCABBY</t>
  </si>
  <si>
    <t>LapCabby caisson DeskCabby 12 charge &amp; sync – caisson de synchro &amp; recharge pour 12 iPad (câble USB-Lightning non inclus)</t>
  </si>
  <si>
    <t>MC461Z/A</t>
  </si>
  <si>
    <t>Apple adaptateur secteur MagSafe 60 W pour MacBook Pro 13"</t>
  </si>
  <si>
    <t>MC747Z/A</t>
  </si>
  <si>
    <t>Apple adaptateur secteur MagSafe 45 W pour MacBook Air</t>
  </si>
  <si>
    <t>MC556Z/B</t>
  </si>
  <si>
    <t>Apple adaptateur secteur MagSafe 85 W pour MacBook Pro 15"</t>
  </si>
  <si>
    <t>C2G câble DisplayPort (20 pins male) &lt;-&gt; Mini DisplayPort (20 pins male) - longueur 2 m</t>
  </si>
  <si>
    <t>C2G</t>
  </si>
  <si>
    <t>JBLT500BLK</t>
  </si>
  <si>
    <t>JBL casque Tune 500 noir (casque filaire supra auriculaire - microphone intégré - connecteur audio 3,5 mm)</t>
  </si>
  <si>
    <t>JBLT500BTBLK</t>
  </si>
  <si>
    <t>JBL casque Tune 500 BT sans fil noir (casque sans fil Bluetooth supra auriculaire - microphone intégré)</t>
  </si>
  <si>
    <t>981-000519</t>
  </si>
  <si>
    <t>Logitech casque microphone Headset stéréo H650e - filaire - Plug &amp; Play USB</t>
  </si>
  <si>
    <t>LOGITECH</t>
  </si>
  <si>
    <t>BLD01CL</t>
  </si>
  <si>
    <t xml:space="preserve">MacLocks The Blade - kit de sécurité universel - avec câble verrou à combinaison - argent </t>
  </si>
  <si>
    <t>BLD01KL</t>
  </si>
  <si>
    <t xml:space="preserve">MacLocks The Blade - kit de sécurité universel - avec câble verrou à clé - argent </t>
  </si>
  <si>
    <t>D31272</t>
  </si>
  <si>
    <t>Dicota Secret 2-Way protection d'écran filtre de confidentialité pour MacBook Air 13"</t>
  </si>
  <si>
    <t>D31588</t>
  </si>
  <si>
    <t>Dicota Secret 2-Way filtre de confidentialité magnétique pour MacBook 12"</t>
  </si>
  <si>
    <t>D31589</t>
  </si>
  <si>
    <t>Dicota Secret 2-Way filtre de confidentialité magnétique pour MacBook Air 13" / Pro 13" / Retina 13"</t>
  </si>
  <si>
    <t>D31590</t>
  </si>
  <si>
    <t>Dicota Secret 2-Way filtre de confidentialité magnétique pour MacBook Pro Retina 15"</t>
  </si>
  <si>
    <t>D31591</t>
  </si>
  <si>
    <t>Dicota Secret 2-Way filtre de confidentialité magnétique pour MacBook Pro 13" Thunderbolt 3 et Touch Bar</t>
  </si>
  <si>
    <t>D31592</t>
  </si>
  <si>
    <t>Dicota Secret 2-Way filtre de confidentialité magnétique pour MacBook Pro 15" Touch Bar</t>
  </si>
  <si>
    <t>D31275</t>
  </si>
  <si>
    <t>Dicota Secret 2-Way protection d'écran filtre de confidentialité pour iMac 21,5'' Retina</t>
  </si>
  <si>
    <t>D31276</t>
  </si>
  <si>
    <t>Dicota Secret 2-Way protection d'écran filtre de confidentialité pour iMac 27'' Retina</t>
  </si>
  <si>
    <t>PMH63VT-FR</t>
  </si>
  <si>
    <t xml:space="preserve">APC SurgeArrest multiprise 230 V parafoudre 6 prises </t>
  </si>
  <si>
    <t>BE325-FR</t>
  </si>
  <si>
    <t xml:space="preserve">APC onduleur Back-UPS ES 325VA / 185W - 4 connecteurs standard </t>
  </si>
  <si>
    <t>AMU30EUZ</t>
  </si>
  <si>
    <t>Targus souris optique USB avec adaptateur PS/2</t>
  </si>
  <si>
    <t>910-004913</t>
  </si>
  <si>
    <t>Logitech souris optique B330 Silent Plus sans fil - noir</t>
  </si>
  <si>
    <t>K72426EU</t>
  </si>
  <si>
    <t>Kensington Presenter Expert Green (Télécommande de présentation radio - laser vert - contrôle du curseur - housse transport)</t>
  </si>
  <si>
    <t>910-004861</t>
  </si>
  <si>
    <t>Logitech Spotlight télécommande de présentation sans fil gris sidéral - batterie rechargeable</t>
  </si>
  <si>
    <t>STFK24000400</t>
  </si>
  <si>
    <t>LaCie 6big 24 To Thunderbolt 3 - 6x4 To Serial ATA 7 200 tr/min Enterprise - garantie 5 ans</t>
  </si>
  <si>
    <t>STFJ72000400</t>
  </si>
  <si>
    <t>LaCie 12big 72 To Thunderbolt 3 - 12x6 To Serial ATA 7 200 tr/min Enterprise - garantie 5 ans</t>
  </si>
  <si>
    <t>CLE-USB3-32GB</t>
  </si>
  <si>
    <t>Kingston clé USB 3.0 DataTraveller 100 G3 32 Go</t>
  </si>
  <si>
    <t>KINGSTON</t>
  </si>
  <si>
    <t>CLE-USB3-64GB</t>
  </si>
  <si>
    <t>Kingston clé USB 3.0 DataTraveller 100 G3 64 Go</t>
  </si>
  <si>
    <t>CLE-USB3-128GB</t>
  </si>
  <si>
    <t>Kingston clé USB 3.0 DataTraveller 100 G3 128 Go</t>
  </si>
  <si>
    <t>CLE-USB3-256GB</t>
  </si>
  <si>
    <t>Kingston clé USB 3.0 DataTraveller 100 G3 256 Go</t>
  </si>
  <si>
    <t>MONLAP16HR4CO</t>
  </si>
  <si>
    <t>LapCabby LapCabby 16H R4C (charriot 16 emplacements pour MacBook Air, MacBook Pro 13 et 15)</t>
  </si>
  <si>
    <t>MONLAP32HR4CO</t>
  </si>
  <si>
    <t>LapCabby LapCabby 32H R4C (charriot 32 emplacements pour MacBook Air, MacBook Pro 13 et 15)</t>
  </si>
  <si>
    <t>D6105ZM/A</t>
  </si>
  <si>
    <t>Apple Remote Desktop 3 licence électronique monoposte</t>
  </si>
  <si>
    <t>Logiciels</t>
  </si>
  <si>
    <t>48219300-9</t>
  </si>
  <si>
    <t>IB02</t>
  </si>
  <si>
    <t>D6051ZM/A</t>
  </si>
  <si>
    <t>Apple Remote Desktop 3 licence électronique en volume (tranche à partir de 20 postes)</t>
  </si>
  <si>
    <t>D6109ZM/A</t>
  </si>
  <si>
    <t>Apple Final Cut Pro X licence électronique monoposte</t>
  </si>
  <si>
    <t>48213000-4</t>
  </si>
  <si>
    <t>D6070ZM/A</t>
  </si>
  <si>
    <t>Apple Final Cut Pro X licence électronique unitaire en volume (tranche à partir de 20 postes)</t>
  </si>
  <si>
    <t>D6110ZM/A</t>
  </si>
  <si>
    <t>Apple Motion licence électronique monoposte</t>
  </si>
  <si>
    <t>D6071ZM/A</t>
  </si>
  <si>
    <t>Apple Motion licence électronique unitaire en volume (tranche à partir de 20 postes)</t>
  </si>
  <si>
    <t>D6111ZM/A</t>
  </si>
  <si>
    <t>Apple Compressor licence électronique monoposte</t>
  </si>
  <si>
    <t>D6072ZM/A</t>
  </si>
  <si>
    <t>Apple Compressor licence électronique unitaire en volume (tranche à partir de 20 postes)</t>
  </si>
  <si>
    <t>D6626ZM/A</t>
  </si>
  <si>
    <t>Apple Logic Pro X licence électronique monoposte</t>
  </si>
  <si>
    <t>D6622ZM/A</t>
  </si>
  <si>
    <t>Apple Logic Pro X licence électronique unitaire en volume (tranche à partir de 20 postes)</t>
  </si>
  <si>
    <t>D6627ZM/A</t>
  </si>
  <si>
    <t>Apple MainStage licence électronique monoposte</t>
  </si>
  <si>
    <t>D6624ZM/A</t>
  </si>
  <si>
    <t>Apple MainStage licence électronique unitaire en volume (tranche à partir de 20 postes)</t>
  </si>
  <si>
    <t>FUS11-PRO-A</t>
  </si>
  <si>
    <t>VMWare Fusion 11 Pro licence éducation électronique macOS</t>
  </si>
  <si>
    <t>VMWARE</t>
  </si>
  <si>
    <t>IB01</t>
  </si>
  <si>
    <t>PDBIZ-ASUB-S03-1Y</t>
  </si>
  <si>
    <t>Parallels Desktop pour Mac Business Edition - abonnement éducation 1 utilisateur durée 1 an</t>
  </si>
  <si>
    <t>PARALLELS</t>
  </si>
  <si>
    <t>PDBIZ-ASUB-S03-2Y</t>
  </si>
  <si>
    <t>Parallels Desktop pour Mac Business Edition - abonnement éducation 1 utilisateur durée 2 ans</t>
  </si>
  <si>
    <t>PDBIZ-ASUB-S03-3Y</t>
  </si>
  <si>
    <t>Parallels Desktop pour Mac Business Edition - abonnement éducation 1 utilisateur durée 3 ans</t>
  </si>
  <si>
    <t>FQC-08920</t>
  </si>
  <si>
    <t>Microsoft Windows 10 Professionnel OEM 64bits</t>
  </si>
  <si>
    <t>MICROSOFT</t>
  </si>
  <si>
    <t>48620000-0</t>
  </si>
  <si>
    <t>ABT-JSIO-INT-4H+4H-W</t>
  </si>
  <si>
    <t>Jamf forfait JumpStart pour Jamf Pro iOS - Remote 4 h + 4 h en deux sessions</t>
  </si>
  <si>
    <t>JAMF</t>
  </si>
  <si>
    <t xml:space="preserve"> 72211000-7 </t>
  </si>
  <si>
    <t>ABT-JSMO-INT-2J</t>
  </si>
  <si>
    <t>Jamf forfait JumpStart pour Jamf Pro macOS - 2 journées sur site</t>
  </si>
  <si>
    <t>ABT-JSIM-INT-3J</t>
  </si>
  <si>
    <t>Jamf forfait JumpStart pour Jamf Pro macOS &amp; iOS - 3 journées sur site</t>
  </si>
  <si>
    <t>ABT-JSIO-INT-4H-W</t>
  </si>
  <si>
    <t>Jamf forfait JumpStart pour Jamf Pro iOS - Remote 4 h</t>
  </si>
  <si>
    <t>ABT-ETIQ1-INT-1</t>
  </si>
  <si>
    <t>Fourniture et pose d'une étiquette avec logo de l'établissement</t>
  </si>
  <si>
    <t>30199763-6</t>
  </si>
  <si>
    <t>ABT-ETIQ2-INT-1</t>
  </si>
  <si>
    <t>Fourniture et pose d'une étiquette avec logo de l'établissement, numéro de série et adresse MAC</t>
  </si>
  <si>
    <t>MI4-STOPTRACK</t>
  </si>
  <si>
    <t>Fourniture et pose d'une plaque StopTrack avec identification marché et numéro d'identification</t>
  </si>
  <si>
    <t>ABT-GRAV-INT-TR1</t>
  </si>
  <si>
    <t>Gravure laser logo vectoriel ou texte unitaire - tranche 1</t>
  </si>
  <si>
    <t xml:space="preserve">79822200-4 </t>
  </si>
  <si>
    <t>ABT-GRAV-INT-TR2-20</t>
  </si>
  <si>
    <t>Gravure laser logo vectoriel ou texte unitaire - tranche de 2 à 20</t>
  </si>
  <si>
    <t>ABT-GRAV-INT-TR21-49</t>
  </si>
  <si>
    <t>Gravure laser logo vectoriel ou texte unitaire - tranche de 21 à 49</t>
  </si>
  <si>
    <t>ABT-GRAV-INT-TR50-99</t>
  </si>
  <si>
    <t>Gravure laser logo vectoriel ou texte unitaire - tranche de 50 à 99</t>
  </si>
  <si>
    <t>ABT-GRAV-INT-TR&gt;100</t>
  </si>
  <si>
    <t>Gravure laser logo vectoriel ou texte unitaire - tranche supérieure à 100</t>
  </si>
  <si>
    <t>ABT-INN1-EXT-MACOS</t>
  </si>
  <si>
    <t>Forfait installation sur site poste macOS - niveau 1</t>
  </si>
  <si>
    <t>51611000-8</t>
  </si>
  <si>
    <t>ABT-INN2-EXT-MACOS</t>
  </si>
  <si>
    <t>Forfait installation sur site poste macOS - niveau 2</t>
  </si>
  <si>
    <t>ABT-INN1-EXT-IOS</t>
  </si>
  <si>
    <t>Forfait installation sur site poste iOS - niveau 1</t>
  </si>
  <si>
    <t>ABT-INN2-EXT-IOS</t>
  </si>
  <si>
    <t>Forfait installation sur site poste iOS - niveau 2</t>
  </si>
  <si>
    <t>ABT-FOIO-EXT-2H</t>
  </si>
  <si>
    <t>﻿Forfait transfert de compétence iOS  2 heures sur site - mono utilisateur</t>
  </si>
  <si>
    <t>ABT-FOIO-EXT-1/2J</t>
  </si>
  <si>
    <t>﻿Forfait transfert de compétence iOS  1/2 journée sur site - mono utilisateur</t>
  </si>
  <si>
    <t>ABT-FOIO-EXT-1J</t>
  </si>
  <si>
    <t>﻿Forfait transfert de compétence iOS  1 journée sur site - mono utilisateur</t>
  </si>
  <si>
    <t>ABT-FOMO-EXT-2H</t>
  </si>
  <si>
    <t>﻿Forfait transfert de compétence macOS  2 heures sur site - mono utilisateur</t>
  </si>
  <si>
    <t>ABT-FOMO-EXT-1/2J</t>
  </si>
  <si>
    <t>﻿Forfait transfert de compétence macOS  1/2 journée sur site - mono utilisateur</t>
  </si>
  <si>
    <t>ABT-FOMO-EXT-1J </t>
  </si>
  <si>
    <t>﻿Forfait transfert de compétence macOS  1 journée sur site - mono utilisateur</t>
  </si>
  <si>
    <t>ABT-INN2-EXT-2H</t>
  </si>
  <si>
    <t>﻿Forfait mise à disposition 2 heures sur site d'un technicien niveau 2</t>
  </si>
  <si>
    <t>ABT-INN2-EXT-1/2J</t>
  </si>
  <si>
    <t>﻿Forfait mise à disposition 1/2 journée sur site d'un technicien niveau 2</t>
  </si>
  <si>
    <t>ABT-INN2-EXT-1J</t>
  </si>
  <si>
    <t>﻿Forfait mise à disposition 1 journée sur site d'un technicien niveau 2</t>
  </si>
  <si>
    <t>ABT-ING-DRI-1J</t>
  </si>
  <si>
    <t xml:space="preserve">Forfait mise à disposition ingénieur technique niveau 3 - 1 journée sur site </t>
  </si>
  <si>
    <t>ABT-CMA-INT-1</t>
  </si>
  <si>
    <t>Forfait création master macOS en atelier et validation par le client (outil Deploy Studio)</t>
  </si>
  <si>
    <t>ABT-DMA-PAR-1</t>
  </si>
  <si>
    <t>Forfait intégration d'un master sur un ordinateur macOS en atelier</t>
  </si>
  <si>
    <t>MW-500002-P</t>
  </si>
  <si>
    <t>MW souris optique USB 3 boutons &amp; molette de défilement blanche</t>
  </si>
  <si>
    <t>B2B140CA</t>
  </si>
  <si>
    <t>Belkin Store and Charge Go station d'accueil et de recharge (jusqu'à 10 appareils) avec bacs amovibles</t>
  </si>
  <si>
    <t>MQD22FD/A</t>
  </si>
  <si>
    <t>Apple TV 4K 32 Go (processeur A10X - Apple-Wifi 802.11ac - sortie HDMI - Gigabit Ethernet)</t>
  </si>
  <si>
    <t>MP7P2FD/A</t>
  </si>
  <si>
    <t>Apple TV 4K 64 Go (processeur A10X - Apple-Wifi 802.11ac - sortie HDMI - Gigabit Ethernet)</t>
  </si>
  <si>
    <t>MQGD2ZM/A</t>
  </si>
  <si>
    <t>Apple télécommande Siri Remote</t>
  </si>
  <si>
    <t>ST-222-237JV-01</t>
  </si>
  <si>
    <t>STM étui Dux Plus Duo pour iPad Air 10,5" et iPad Pro 10,5" - éducation - noir et face arrière transparente</t>
  </si>
  <si>
    <t>ST-222-237JV-02</t>
  </si>
  <si>
    <t>STM étui Dux Plus Duo pour iPad Air 10,5" et iPad Pro 10,5" - éducation - rouge et face arrière transparente</t>
  </si>
  <si>
    <t>99MO084213</t>
  </si>
  <si>
    <t>Moshi adaptateur multimédia USB-C 3-en-1 (2 ports USB - 1 port HDMI - lecteur carte SD) gris sidéral</t>
  </si>
  <si>
    <t>F2CU040BTBLK</t>
  </si>
  <si>
    <t>Belkin adaptateur USB-C - Giga Ethernet noir pour MacBook 12" &amp; MacBook Pro Thunderbolt 3</t>
  </si>
  <si>
    <t>AV10175BT2M-BLK</t>
  </si>
  <si>
    <t>Belkin câble HDMI ultra haute vitesse - HDR et Dolby Vision</t>
  </si>
  <si>
    <t>B2B141CA</t>
  </si>
  <si>
    <t>Belkin Store and Charge Go station d'accueil et de recharge (jusqu'à 10 appareils) avec compartiments de rangement fixes</t>
  </si>
  <si>
    <t>Jamf Pro macOS éducation - Licence annuelle par poste avec installation sur site (tranche 100 à 9999) - Nouveaux clients</t>
  </si>
  <si>
    <t>Jamf Pro macOS éducation - Licence annuelle par poste avec installation sur site (tranche + 10000) - Nouveaux clients</t>
  </si>
  <si>
    <t>48219300-10</t>
  </si>
  <si>
    <t>Jamf Pro iOS éducation - Licence annuelle par poste avec installation sur site (tranche 100 à 9999) - Nouveaux clients</t>
  </si>
  <si>
    <t>Jamf Pro iOS éducation - Licence annuelle par poste avec installation sur site (tranche + 10000) - Nouveaux clients</t>
  </si>
  <si>
    <t>Jamf Pro tvOS éducation - Licence annuelle par poste avec installation sur site (tranche 100 à 9999) - Nouveaux clients</t>
  </si>
  <si>
    <t>Jamf Pro tvOS éducation - Licence annuelle par poste avec installation sur site (tranche + 10000) - Nouveaux clients</t>
  </si>
  <si>
    <t>Jamf Pro macOS éducation - Licence cloud annuelle par poste (tranche 100 à 9999) - Nouveaux clients</t>
  </si>
  <si>
    <t>Jamf Pro macOS éducation - Licence cloud annuelle par poste (tranche + 10000) - Nouveaux clients</t>
  </si>
  <si>
    <t>Jamf Pro iOS éducation - Licence cloud annuelle par poste (tranche 100 à 9999) - Nouveaux clients</t>
  </si>
  <si>
    <t>Jamf Pro iOS éducation - Licence cloud annuelle par poste (tranche + 10000) - Nouveaux clients</t>
  </si>
  <si>
    <t>Jamf Pro tvOS éducation - Licence cloud annuelle par poste (tranche 100 à 9999) - Nouveaux clients</t>
  </si>
  <si>
    <t>Jamf Pro tvOS éducation - Licence cloud annuelle par poste (tranche + 10000) - Nouveaux clients</t>
  </si>
  <si>
    <t>Jamf Pro macOS éducation - Renouvellement licence annuelle par poste avec installation sur site (tranche 100 à 9999)</t>
  </si>
  <si>
    <t>Jamf Pro macOS éducation - Renouvellement licence annuelle par poste avec installation sur site (tranche + 10000)</t>
  </si>
  <si>
    <t>Jamf Pro iOS éducation - Renouvellement licence annuelle par poste avec installation sur site (tranche 100 à 9999)</t>
  </si>
  <si>
    <t>Jamf Pro iOS éducation - Renouvellement licence annuelle par poste avec installation sur site (tranche + 10000)</t>
  </si>
  <si>
    <t>Jamf Pro tvOS éducation - Renouvellement licence annuelle par poste avec installation sur site (tranche 100 à 9999)</t>
  </si>
  <si>
    <t>Jamf Pro tvOS éducation - Renouvellement licence annuelle par poste avec installation sur site (tranche + 10000)</t>
  </si>
  <si>
    <t>Jamf Pro macOS éducation - Renouvellement licence cloud annuelle par poste (tranche 100 à 9999)</t>
  </si>
  <si>
    <t>Jamf Pro macOS éducation - Renouvellement licence cloud annuelle par poste (tranche + 10000)</t>
  </si>
  <si>
    <t>Jamf Pro iOS éducation - Renouvellement licence cloud annuelle par poste (tranche 100 à 9999)</t>
  </si>
  <si>
    <t>Jamf Pro iOS éducation - Renouvellement licence cloud annuelle par poste (tranche + 10000)</t>
  </si>
  <si>
    <t>Jamf Pro tvOS éducation - Renouvellement licence cloud annuelle par poste (tranche 100 à 9999)</t>
  </si>
  <si>
    <t>Jamf Pro tvOS éducation - Renouvellement licence cloud annuelle par poste (tranche + 10000)</t>
  </si>
  <si>
    <t>MPCF-C-176</t>
  </si>
  <si>
    <t>Kallysta malle Magellan petit format 16 (malle de transport, charge fermée pour 16 iPad 7,9" ou 9,7" ou 10,5")</t>
  </si>
  <si>
    <t>KT-MMCF-C7P</t>
  </si>
  <si>
    <t>Kallysta kit de cales pour iPad mini</t>
  </si>
  <si>
    <t>KCT-MPCF</t>
  </si>
  <si>
    <t>Kallysta kit de charge des iPad - Charge fermée (Alimentation, système de ventilation actif, interrupteur, carte de charge)</t>
  </si>
  <si>
    <t>KSYNCT-MPCF</t>
  </si>
  <si>
    <t>Kallysta kit de charge &amp; synchronisation des iPad - Charge fermée (Alimentation, système de ventilation actif, interrupteur, carte de charge &amp; synchronisation, connecteur USB)</t>
  </si>
  <si>
    <t>KWUT-802.11ac-MPCF</t>
  </si>
  <si>
    <t>Kallysta kit WiFi Ultra-Thin (Borne WiFi Ultra-Thin 802.11ac, Alimentation, interrupteur, connecteur Ethernet)</t>
  </si>
  <si>
    <t>MMCF-C-MB13-200</t>
  </si>
  <si>
    <t>Kallysta malle Magellan moyen format 16 (malle de transport, emplacement pour 1 portable 13" charge fermée pour 16 iPad 7,9" ou 9,7" ou 10,5")</t>
  </si>
  <si>
    <t>KCL-C16</t>
  </si>
  <si>
    <t>Kallysta kit de 16 câbles Apple Lightning MFI</t>
  </si>
  <si>
    <t>KCT-MMCF</t>
  </si>
  <si>
    <t>KSYNCT-MMCF</t>
  </si>
  <si>
    <t>KWS-APExpress-MMCF</t>
  </si>
  <si>
    <t>Kallysta précâblage WiFi Standard - Pré-câblage WiFi airport Express (Alimentation, interrupteur, connecteur Ethernet)</t>
  </si>
  <si>
    <t>KWHP-Ruckus-MMCF</t>
  </si>
  <si>
    <t>Kallysta précâblage WiFi Haute et Ultra haute performance - Pré-câblage WiFi Ruckus R500 ou R600 (Alimentation, interrupteur, connecteur Ethernet)</t>
  </si>
  <si>
    <t>MGCF-C-MB13-176</t>
  </si>
  <si>
    <t>Kallysta malle Magellan grand format 32 (malle de transport, emplacement pour 1 portable 13", charge fermée pour 32 iPad 7,9" ou 9,7" ou 10,5")</t>
  </si>
  <si>
    <t>KT-MGCF-C7P</t>
  </si>
  <si>
    <t>KCL-C32</t>
  </si>
  <si>
    <t>Kallysta kit de 32 câbles Apple Lightning MFI</t>
  </si>
  <si>
    <t>KCT-MGCF</t>
  </si>
  <si>
    <t>KSYNCT-MGCF</t>
  </si>
  <si>
    <t>KWS-APExpress-MGCF</t>
  </si>
  <si>
    <t>KWHP-Ruckus-MGCF</t>
  </si>
  <si>
    <t>KS-604D</t>
  </si>
  <si>
    <t>Kallysta kit de sécurisation - Cadenas à code 4 chiffres (1 x Cadenas MasterLock 604D)</t>
  </si>
  <si>
    <t>MGCF-D27-MB13-iPD08</t>
  </si>
  <si>
    <t>Kallysta malle Magellan KSync D27 docking pour 27 iPad 9,7" (emplacement pour 1 portable 13'', 1 borne Airport Express, charge et synchronisation fermée)</t>
  </si>
  <si>
    <t>SRV-EXTGA-M-5</t>
  </si>
  <si>
    <t>Kallysta extension de garantie Malle Magellan de 3 à 5 ans (retour atelier)</t>
  </si>
  <si>
    <t>PiPP01</t>
  </si>
  <si>
    <t>Kallysta préparation de la malle en atelier (Installation et configuration malle, WiFi, tablettes)</t>
  </si>
  <si>
    <t>FKSYNC01</t>
  </si>
  <si>
    <t>Kallysta formation malle KSync iPad (usages, création de contenu) 1 jour (frais de déplacement compris)</t>
  </si>
  <si>
    <t>FKSYNC02</t>
  </si>
  <si>
    <t>Kallysta formation malle KSync iPad (usages, création de contenu) 2 jour (frais de déplacement compris)</t>
  </si>
  <si>
    <t>FKMESST01</t>
  </si>
  <si>
    <t>Kallysta mise en route sur site (livraison d'une solution paramétrée PiPP01) et prise en main de 2h sur site</t>
  </si>
  <si>
    <t>GB43623</t>
  </si>
  <si>
    <t>Griffin Survivor All-Terrain pour iPad 9,7" - coque protection  robuste silicone, polycarbonate, PET noire et transparente</t>
  </si>
  <si>
    <t>GIPD-007-BLK</t>
  </si>
  <si>
    <t>Griffin Survivor All-Terrain pour iPad Air 10,5'' ou iPad Pro 10,5" - coque protection  robuste silicone, polycarbonate, PET noire et transparente</t>
  </si>
  <si>
    <t>ST-TCPHEM</t>
  </si>
  <si>
    <r>
      <t xml:space="preserve">Satechi station d’accueil plug-in USB-C gris sidéral pour MacBook Pro 13’’ et </t>
    </r>
    <r>
      <rPr>
        <sz val="10"/>
        <rFont val="Calibri (Corps)"/>
      </rPr>
      <t>16’’</t>
    </r>
    <r>
      <rPr>
        <sz val="10"/>
        <rFont val="Calibri"/>
        <family val="2"/>
        <scheme val="minor"/>
      </rPr>
      <t xml:space="preserve"> - 1 HDMI 4K mini DisplayPort 4K - 1 GigaBit Eth - 1 USB-C pass through 87W - 2 x USB 3.0 - 1 lecteur MSD</t>
    </r>
  </si>
  <si>
    <r>
      <t xml:space="preserve">Satechi station d’accueil plug-in USB-C gris sidéral pour MacBook Pro 13’’ et </t>
    </r>
    <r>
      <rPr>
        <sz val="10"/>
        <color rgb="FF2CAB42"/>
        <rFont val="Calibri (Corps)"/>
      </rPr>
      <t>16’’</t>
    </r>
    <r>
      <rPr>
        <sz val="10"/>
        <rFont val="Calibri"/>
        <family val="2"/>
        <scheme val="minor"/>
      </rPr>
      <t xml:space="preserve"> - 1 HDMI 4K mini DisplayPort 4K - 1 GigaBit Eth - 1 USB-C pass through 87W - 2 x USB 3.0 - 1 lecteur MSD</t>
    </r>
  </si>
  <si>
    <t>ST-TCPHES</t>
  </si>
  <si>
    <r>
      <t xml:space="preserve">Satechi station d’accueil plug-in USB-C argent pour MacBook Pro 13’’ et </t>
    </r>
    <r>
      <rPr>
        <sz val="10"/>
        <rFont val="Calibri (Corps)"/>
      </rPr>
      <t>16’’</t>
    </r>
    <r>
      <rPr>
        <sz val="10"/>
        <rFont val="Calibri"/>
        <family val="2"/>
        <scheme val="minor"/>
      </rPr>
      <t xml:space="preserve"> - 1 HDMI 4K mini DisplayPort 4K - 1 GigaBit Eth - 1 USB-C pass through 87W - 2 x USB 3.0 - 1 lecteur MSD</t>
    </r>
  </si>
  <si>
    <r>
      <t xml:space="preserve">Satechi station d’accueil plug-in USB-C argent pour MacBook Pro 13’’ et </t>
    </r>
    <r>
      <rPr>
        <sz val="10"/>
        <color rgb="FF2CAB42"/>
        <rFont val="Calibri (Corps)"/>
      </rPr>
      <t>16’’</t>
    </r>
    <r>
      <rPr>
        <sz val="10"/>
        <rFont val="Calibri"/>
        <family val="2"/>
        <scheme val="minor"/>
      </rPr>
      <t xml:space="preserve"> - 1 HDMI 4K mini DisplayPort 4K - 1 GigaBit Eth - 1 USB-C pass through 87W - 2 x USB 3.0 - 1 lecteur MSD</t>
    </r>
  </si>
  <si>
    <t>XT-AL490</t>
  </si>
  <si>
    <t>Xtorm Power Bank Pro 41.600 (batterie externe 41 600 mAH - adaptateur AC - 1 port USB-C + 2 ports USB + 2 prises 220V - 1,4 kg)</t>
  </si>
  <si>
    <t>KAPLA-CH01</t>
  </si>
  <si>
    <t>Kallysta Starter Kit - Kit de pilotage de l’alimentation du chariot à distance</t>
  </si>
  <si>
    <t>KAPLA-CH02</t>
  </si>
  <si>
    <t>Kallysta Extension - Boitier supplémentaire pour le Kit de pilotage de l’alimentation du chariot à distance</t>
  </si>
  <si>
    <t>MQ4H2ZM/A</t>
  </si>
  <si>
    <t>Apple câble Thunderbolt 3 ( USB-C ) 0,80 m</t>
  </si>
  <si>
    <t>258B6QUEB/00</t>
  </si>
  <si>
    <t>Philips moniteur 25'' LED Brilliance B-line 258B6QUEB (USB-C, HDMI, DVI-D, VGA, DisplayPort, USB, Ethernet - 16:9 résolution 2560x1440 - 5 ms - noir - TCO)</t>
  </si>
  <si>
    <t>PHILIPS</t>
  </si>
  <si>
    <t>346B1C/00</t>
  </si>
  <si>
    <t>Philips moniteur 34'' Incurvé LED Brilliance B-line 346B1C (HDMI, DisplayPort, USB-C avec Port RJ45, 4x USB 3,2 -  21:9 résolution 3440x1440 - 5 ms - noir, Réglable en hauteur)</t>
  </si>
  <si>
    <t>Port Connect alimentation de remplacement 65 W USB-C - Prises EU et UK incluses pour MacBook, MacBook Air 2018 ou MacBook Pro 13,3"</t>
  </si>
  <si>
    <t>99MO022147</t>
  </si>
  <si>
    <t>Moshi Progeo chargeur secteur USB-C 65W pour MacBook, MacBook Air 2018 ou MacBook Pro 13,3"</t>
  </si>
  <si>
    <t>ST-222-190JW01</t>
  </si>
  <si>
    <t xml:space="preserve">STM étui Dux Plus pour iPad 9,7" - noir et face arrière transparente - porte stylet Pencil ou Logitech Crayon	</t>
  </si>
  <si>
    <t>ST-SALKPM</t>
  </si>
  <si>
    <t>Satechi Slim Wireless Keypad pavé numérique rechargeable Bluetooth gris sidéral</t>
  </si>
  <si>
    <t>ST-MCTCAM</t>
  </si>
  <si>
    <t>Satechi chargeur multiports 75W USB-C - 1 port USB-C - 2 ports USB 3.0 charge rapide - 4 ports USB 3.0</t>
  </si>
  <si>
    <t>ST-TCIMHS</t>
  </si>
  <si>
    <t>Satechi hub Pro Clamp USB-C argent pour iMac 2017 ou iMac Pro - 1 port USB-C - 3 port USB 3.0 - 1 lecteur MSD</t>
  </si>
  <si>
    <t>ST-TCIMHM</t>
  </si>
  <si>
    <t>Satechi hub Pro Clamp USB-C gris sidéral pour iMac 2017 ou iMac Pro - 1 port USB-C - 3 port USB 3.0 - 1 lecteur MSD</t>
  </si>
  <si>
    <t>ST-TC2N1USB31AM</t>
  </si>
  <si>
    <t>Satechi hub USB-C - 3 ports USB 3.0 - 1 port GigaBit Ethernet - gris sidéral</t>
  </si>
  <si>
    <t>ST-UCSMA3M </t>
  </si>
  <si>
    <t>Satechi Hub USB-C avec 1x USB-C (60W), 1x HDMI 4K, 1x Ethernet, 2x USB-A, 1x SD et 1x Micro SD - gris sidéral</t>
  </si>
  <si>
    <t>SA-ST-UCSMA3M </t>
  </si>
  <si>
    <t>ST-UCSMA3S</t>
  </si>
  <si>
    <t>Satechi Hub USB-C avec 1x USB-C (60W), 1x HDMI 4K, 1x Ethernet, 2x USB-A, 1x SD et 1x Micro SD - Argent</t>
  </si>
  <si>
    <t>SA-ST-UCSMA3S</t>
  </si>
  <si>
    <t>ST-CHDMIM</t>
  </si>
  <si>
    <t>Satechi câble USB-C vers HDMI 4K - 1,8m - gris sidéral</t>
  </si>
  <si>
    <t>CMCF-30MB-300-VSE</t>
  </si>
  <si>
    <t>Kallysta Chariot Apollo 30 MacBook verticaux avec vitrage et serrure LS100</t>
  </si>
  <si>
    <t>STFY10000400</t>
  </si>
  <si>
    <t>LaCie disque externe 3,5" d2 Thunderbolt 3  - 10 To - USB 3.1 Gen 1 / Thunderbolt 3 - garantie 5 ans</t>
  </si>
  <si>
    <t>MWB-FIPD11-007-BLK</t>
  </si>
  <si>
    <t>MW BUSINESS Folio Soft noir coque arrière transparente - pour iPad Pro 11" 1ère génération (2018)</t>
  </si>
  <si>
    <t>MWB-FIPD12-007-BLK</t>
  </si>
  <si>
    <t>MW BUSINESS Folio Soft noir coque arrière transparente - pour iPad Pro 12,9" - 1ère génération (2018)</t>
  </si>
  <si>
    <t>MW-200062</t>
  </si>
  <si>
    <t>MW MeeGlass+ protection d'écran verre trempé pour iPad Pro 11"</t>
  </si>
  <si>
    <t>MXNK2F/A</t>
  </si>
  <si>
    <t>Apple Smart Keyboard Folio AZERTY français pour iPad Pro 11"</t>
  </si>
  <si>
    <t>MXNK2LB/A</t>
  </si>
  <si>
    <t>Apple Smart Keyboard Folio QWERTY US pour iPad Pro 11"</t>
  </si>
  <si>
    <t>MXNL2F/A</t>
  </si>
  <si>
    <t>Apple Smart Keyboard Folio AZERTY français pour iPad Pro 12,9'' (3e et 4e gén.)</t>
  </si>
  <si>
    <t>MXNL2LB/A</t>
  </si>
  <si>
    <t>Apple Smart Keyboard Folio QWERTY US pour iPad Pro 12,9'' (3e et 4e gén.)</t>
  </si>
  <si>
    <t>MU8F2ZM/A</t>
  </si>
  <si>
    <t>Apple Pencil 2ème génération pour iPad Pro 2018</t>
  </si>
  <si>
    <t>MXT42ZM/A</t>
  </si>
  <si>
    <t>Apple Smart Folio noir pour iPad Pro 11"</t>
  </si>
  <si>
    <t>MXT32ZM/A</t>
  </si>
  <si>
    <t>Apple Smart Folio blanc pour iPad Pro 11"</t>
  </si>
  <si>
    <t>MXT52ZM/A</t>
  </si>
  <si>
    <t>Apple Smart Folio rose des sables pour iPad Pro 11"</t>
  </si>
  <si>
    <t>MXT92ZM/A</t>
  </si>
  <si>
    <t>Apple Smart Folio noir pour iPad Pro 12,9" (3e et 4e gén.)</t>
  </si>
  <si>
    <t>MXT82ZM/A</t>
  </si>
  <si>
    <t>Apple Smart Folio blanc pour iPad Pro 12,9" (3e et 4e gén.)</t>
  </si>
  <si>
    <t>MUFG2ZM/A</t>
  </si>
  <si>
    <t>Apple adaptateur USB-C vers lecteur de carte SD pour iPad Pro 2018 et MacBook, MacBook Air 2018 MacBook Pro</t>
  </si>
  <si>
    <t>MU7E2ZM/A</t>
  </si>
  <si>
    <t>Apple adaptateur USB-C vers mini-jack 3,5 mm pour iPad Pro 2018 et MacBook, MacBook Air 2018 MacBook Pro</t>
  </si>
  <si>
    <t>MUF72ZM/A</t>
  </si>
  <si>
    <t>Apple câble de charge USB-C (1 m)</t>
  </si>
  <si>
    <t>MU7V2ZM/A</t>
  </si>
  <si>
    <t>Apple adaptateur secteur USB-C 18 W pour iPad Pro et iPhone</t>
  </si>
  <si>
    <t>K66635EU</t>
  </si>
  <si>
    <t>Kensington station de verrouillage numérique pour portables avec badge K-Fob (compatible tout portable de 11" à 15,6")</t>
  </si>
  <si>
    <t>K33476EU</t>
  </si>
  <si>
    <t>Kensington station d'accueil LD5400T Thunderbolt 3 Dual 4K avec système de verrouillage numérique pour portables via badge K-Fob (compatible tout portable de 11" à 15,6")</t>
  </si>
  <si>
    <t>MI4-UCA-ETIQ3</t>
  </si>
  <si>
    <t>Fourniture et pose d'une étiquette code barre avec logo et mention texte « Propriété de l’UCA »avec numéro d’inventaire. Envoi d’un fichier de rapport de suivi.</t>
  </si>
  <si>
    <t>MI4-UNA-ETIQ3</t>
  </si>
  <si>
    <t>Fourniture et pose d'une étiquette code barre avec logo et mention texte Université de Nantes, numéro d’inventaire, numéro de commande, date fin de garantie. Envoi d’un fichier de rapport de suivi.</t>
  </si>
  <si>
    <t xml:space="preserve">MI4-UNS-ETIQ3 </t>
  </si>
  <si>
    <t>Fourniture et pose d'une étiquette code barre avec mention texte UNS, numéro d’inventaire, numéro de commande, adresse MAC et numéro de série. Envoi d’un fichier de rapport de suivi.</t>
  </si>
  <si>
    <t>STFK48000400</t>
  </si>
  <si>
    <t>LaCie 6big 48 To Thunderbolt 3 - 6x 8 To Serial ATA 7 200 tr/min Enterprise - garantie 5 ans</t>
  </si>
  <si>
    <t>STFK60000400</t>
  </si>
  <si>
    <t>LaCie 6big 60 To Thunderbolt 3 - 6x 10 To Serial ATA 7 200 tr/min Enterprise - garantie 5 ans</t>
  </si>
  <si>
    <t>STFK84000400</t>
  </si>
  <si>
    <t>LaCie 6big 84 To Thunderbolt 3 - 6x 14 To Serial ATA 7 200 tr/min Enterprise - garantie 5 ans</t>
  </si>
  <si>
    <t>STGB16000400</t>
  </si>
  <si>
    <t>LaCie 2big dock 16 To Thunderbolt 3 - 2x 8 To Serial ATA 7 200 tr/min Enterprise - 2x port Thunderbolt 3 - Hub USB 3.0 - port USB 3.1 - port DisplayPort - lecteur de cartes SD - garantie 5 ans</t>
  </si>
  <si>
    <t>STGB28000400</t>
  </si>
  <si>
    <t>LaCie 2big dock 28 To Thunderbolt 3 - 2x 14 To Serial ATA 7 200 tr/min Enterprise - 2x port Thunderbolt 3 - Hub USB 3.0 - port USB 3.1 - port DisplayPort - lecteur de cartes SD - garantie 5 ans</t>
  </si>
  <si>
    <t>LaCie disque externe 2,5'' Rugged Mini 1 To USB 3.0 / 2.0 - 5 400 tr/min - auto alimenté - garantie 2 ans</t>
  </si>
  <si>
    <t>LaCie disque externe 2,5'' Rugged Mini 2 To USB 3.0 / 2.0 - 5 400 tr/min - auto alimenté - garantie 2 ans</t>
  </si>
  <si>
    <t>STFR5000800</t>
  </si>
  <si>
    <t>LaCie disque externe 2,5'' Rugged 5 To USB-C - USB 3.0 - 5 400 tr/min - auto alimenté - garantie 2 ans</t>
  </si>
  <si>
    <t>STFR2000403</t>
  </si>
  <si>
    <t>LaCie disque externe 2,5'' Rugged SECURE 2 To USB-C - USB 3.0 - 5 400 tr/min - auto alimenté - garantie 2 ans</t>
  </si>
  <si>
    <t>STGU2000400</t>
  </si>
  <si>
    <t>LaCie disque DJI Copilot 2 To - solution de sauvegarde de données avec écran d'état - USB-C - USB 3.0 - Lightning - lecteur de carte SD - garantie 3 ans</t>
  </si>
  <si>
    <t>STHK500800</t>
  </si>
  <si>
    <t>LaCie disque 2,5'' Portable SSD 500 Go avec câble USB-C - garantie 3 ans</t>
  </si>
  <si>
    <t>STHK1000800</t>
  </si>
  <si>
    <t>LaCie disque 2,5'' Portable SSD 1 To avec câble USB-C - garantie 3 ans</t>
  </si>
  <si>
    <t>STHK2000800</t>
  </si>
  <si>
    <t>LaCie disque 2,5'' Portable SSD 2 To avec câble USB-C - garantie 3 ans</t>
  </si>
  <si>
    <t>STHA6000800</t>
  </si>
  <si>
    <t>LaCie disque externe 3,5" d2 Professional - 6 To - USB 3.1 Gen 1 - garantie 5 ans</t>
  </si>
  <si>
    <t>STHA8000800</t>
  </si>
  <si>
    <t>LaCie disque externe 3,5" d2 Professional - 8 To - USB 3.1 Gen 1 - garantie 5 ans</t>
  </si>
  <si>
    <t>STHA10000800</t>
  </si>
  <si>
    <t>LaCie disque externe 3,5" d2 Professional - 10 To - USB 3.1 Gen 1 - garantie 5 ans</t>
  </si>
  <si>
    <t>99MO071909</t>
  </si>
  <si>
    <t>Moshi iGlaze coque de protection transparente pour pour MacBook Air &amp; MacBook Pro 13" USB-C (2018 &amp; 2020)</t>
  </si>
  <si>
    <t>ST-TCVGAM</t>
  </si>
  <si>
    <t>Satechi adaptateur USB-C vers VGA gris sidéral</t>
  </si>
  <si>
    <t>914-000034</t>
  </si>
  <si>
    <t>Logitech Crayon stylet numérique pour iPad</t>
  </si>
  <si>
    <t>MX4U2ZM/A</t>
  </si>
  <si>
    <t>Apple Smart Cover noir pour iPad 10,2" et iPad Air 10,5"</t>
  </si>
  <si>
    <t>MVQ32ZM/A</t>
  </si>
  <si>
    <t>Apple Smart Cover Blanc pour iPad 10,2" et iPad Air 10,5"</t>
  </si>
  <si>
    <t>MVQ42ZM/A</t>
  </si>
  <si>
    <t>Apple Smart Cover Rose des sables pour iPad 10,2" et iPad Air 10,5"</t>
  </si>
  <si>
    <t>MX4R2ZM/A</t>
  </si>
  <si>
    <t>Apple Smart Cover noir pour iPad mini 5</t>
  </si>
  <si>
    <t>MVQE2ZM/A</t>
  </si>
  <si>
    <t>Apple Smart Cover Blanc pour iPad mini 5</t>
  </si>
  <si>
    <t>MVQF2ZM/A</t>
  </si>
  <si>
    <t>Apple Smart Cover Rose des sables pour iPad mini 5</t>
  </si>
  <si>
    <t>MVQG2ZM/A</t>
  </si>
  <si>
    <t>Apple Smart Cover Papaye pour iPad mini 5</t>
  </si>
  <si>
    <t>MXTA2ZM/A</t>
  </si>
  <si>
    <t>Apple Smart Folio rose des sables pour iPad Pro 12,9" (3e et 4e gén.)</t>
  </si>
  <si>
    <t>ZAGG Slim Book Go clavier AZERTY - iPad Pro 11" - Noir</t>
  </si>
  <si>
    <t>ZAGG Slim Book Go clavier AZERTY - iPad 9,7" - Noir</t>
  </si>
  <si>
    <t>ZAGG Lightning Keyboard clavier AZERTY - Noir</t>
  </si>
  <si>
    <t>ZAGG Flex clavier sans fil  bluetooth AZERTY et support - Noir</t>
  </si>
  <si>
    <t>MW-300052</t>
  </si>
  <si>
    <t>MW Folio Slim noir coque arrière transparente - pour iPad Air 10,5 et iPad Pro 10,5</t>
  </si>
  <si>
    <t>MW-300051</t>
  </si>
  <si>
    <t>MW Folio Slim rouge coque arrière transparente - pour iPad Air 10,5 et iPad Pro 10,5</t>
  </si>
  <si>
    <t>D30943</t>
  </si>
  <si>
    <t>Dicota Secret 4-Way filtre de confidentialité adhésif pour iPad 9,7" 2018-2017</t>
  </si>
  <si>
    <t>D31399</t>
  </si>
  <si>
    <t>Dicota Secret 4-Way filtre de confidentialité adhésif pour iPad Air 10,5" ou iPad Pro 10,5"</t>
  </si>
  <si>
    <t>D70091</t>
  </si>
  <si>
    <t>Dicota Secret 4-Way filtre de confidentialité adhésif pour iPad Pro 11" 2018</t>
  </si>
  <si>
    <t>D70090</t>
  </si>
  <si>
    <t>Dicota Secret 4-Way filtre de confidentialité adhésif pour iPad Pro 12,9" 2018</t>
  </si>
  <si>
    <t>D31159</t>
  </si>
  <si>
    <t>Dicota Secret 4-Way filtre de confidentialité adhésif pour iPad Pro 12,9" 2017</t>
  </si>
  <si>
    <t>MD819ZM/A</t>
  </si>
  <si>
    <t>Apple câble Lightning vers USB 2 m (pour iPad, iPhone et iPod à connecteur Lightning)</t>
  </si>
  <si>
    <t>ADNB</t>
  </si>
  <si>
    <t>Adonit stylet Note noir – aluminium – batterie rechargeable micro USB - compatible iPad 9,7'', iPad mini 5, iPad Air 10,5'' et iPad Pro</t>
  </si>
  <si>
    <t>JBLLIVE400BTBLK</t>
  </si>
  <si>
    <t>JBL casque Live 400 BT noir (casque Bluetooth supra-auriculaire - compatible Google Assistant Amazon Alexa)</t>
  </si>
  <si>
    <t>ZAGG Slim Book Go clavier AZERTY - iPad Pro 12,9" - Noir</t>
  </si>
  <si>
    <t>77-59037</t>
  </si>
  <si>
    <t>Otterbox UnlimitEd pour iPad 9.7" (5ème génération, 6ème génération) - coque de protection claire</t>
  </si>
  <si>
    <t>OTTERBOX</t>
  </si>
  <si>
    <t>77-59077</t>
  </si>
  <si>
    <t>Otterbox UnlimitEd pour iPad 9.7" (5ème génération, 6ème génération) - coque de protection avec Folio gris ardoise</t>
  </si>
  <si>
    <t>77-30408</t>
  </si>
  <si>
    <t>Otterbox Utility Series Latch II pour iPad 9,7" - étui avec poignée rotative</t>
  </si>
  <si>
    <t>78-51642</t>
  </si>
  <si>
    <t>OtterBox câble de charge/sync tressé et renforcé : USB A - Lightning - 1M - MFI certifié Apple</t>
  </si>
  <si>
    <t>78-51411</t>
  </si>
  <si>
    <t>OtterBox câble de charge tressé et renforcé : USB A - USB-C - 1M</t>
  </si>
  <si>
    <t>12-1706</t>
  </si>
  <si>
    <t>Twelve South PlugBug Duo World (adaptateur secteur USB de voyage international)</t>
  </si>
  <si>
    <t>TWELVE SOUTH</t>
  </si>
  <si>
    <t>GB43578</t>
  </si>
  <si>
    <t>Griffin AirStrap 360 pour iPad 9.7" - coque de protection rotative - noire</t>
  </si>
  <si>
    <t>GIPD-006-BLK</t>
  </si>
  <si>
    <t>Griffin AirStrap 360 pour iPad mini 5 ou iPad mini 4 - coque de protection rotative - noire</t>
  </si>
  <si>
    <t>GIPD-004-BLK</t>
  </si>
  <si>
    <t>Griffin AirStrap 360 pour iPad Pro 11” (2018) - coque de protection rotative - noire</t>
  </si>
  <si>
    <t>GIPD-005-BLK</t>
  </si>
  <si>
    <t>Griffin Survivor All-Terrain pour iPad mini 5 - coque de protection robuste silicone, polycarbonate, PET - noire et transparente</t>
  </si>
  <si>
    <t>GIPD-002-BLK</t>
  </si>
  <si>
    <t>Griffin Survivor All-Terrain pour iPad Pro 11" - coque de protection robuste silicone, polycarbonate, PET - noire et transparente</t>
  </si>
  <si>
    <t>XB41228</t>
  </si>
  <si>
    <t>Griffin kit harnais pour coques Survivor All Terrain - L - noir</t>
  </si>
  <si>
    <t>GC39941-2</t>
  </si>
  <si>
    <t>Griffin PowerJolt Dual Car Charger avec connecteur Lightning et port USB (chargeur allume-cigare 12W 2,4 A - câble Lightning 0,9 m - 1 port USB)</t>
  </si>
  <si>
    <t>MX4T2ZM/A</t>
  </si>
  <si>
    <t>Apple Smart Cover bleu d'Alaska pour iPad mini 5</t>
  </si>
  <si>
    <t>MWV02ZM/A</t>
  </si>
  <si>
    <t>Apple Smart Cover bleuet pour iPad mini 5</t>
  </si>
  <si>
    <t>STHR500800</t>
  </si>
  <si>
    <t>LaCie disque externe 2,5'' Rugged 500 Go SSD USB-C - USB 3.0 - auto alimenté - garantie 5 ans</t>
  </si>
  <si>
    <t>STHR1000800</t>
  </si>
  <si>
    <t>LaCie disque externe 2,5'' Rugged 1 To SSD USB-C - USB 3.0 - auto alimenté - garantie 5 ans</t>
  </si>
  <si>
    <t>STHR2000800</t>
  </si>
  <si>
    <t>LaCie disque externe 2,5'' Rugged 2 To SSD USB-C - USB 3.0 - auto alimenté - garantie 5 ans</t>
  </si>
  <si>
    <t>STHZ1000800</t>
  </si>
  <si>
    <t>LaCie disque externe 2,5'' Rugged Pro 1 To SSD Thunderbolt 3 - USB-C - auto alimenté - garantie 5 ans</t>
  </si>
  <si>
    <t>STHZ2000800</t>
  </si>
  <si>
    <t>LaCie disque externe 2,5'' Rugged Pro 2 To SSD Thunderbolt 3 - USB-C - auto alimenté - garantie 5 ans</t>
  </si>
  <si>
    <t>ST-TCL2M</t>
  </si>
  <si>
    <t>Satechi câble de charge USB-C vers Lightning gris sidéral - 2 m</t>
  </si>
  <si>
    <t>ST-TCDHAM</t>
  </si>
  <si>
    <t>Satechi adaptateur vidéo dual USB-C vers dual HDMI 4K gris sidéral &amp; 1 USB-C pass through 60W</t>
  </si>
  <si>
    <t>ST-TCDHAS</t>
  </si>
  <si>
    <t>Satechi adaptateur vidéo dual USB-C vers dual HDMI 4K argent &amp; 1 USB-C pass through 60W</t>
  </si>
  <si>
    <t>MX0J2ZM/A</t>
  </si>
  <si>
    <t>Apple adaptateur secteur USB-C 96 W pour MacBook Pro 16"</t>
  </si>
  <si>
    <t>ST-222-237JU-01</t>
  </si>
  <si>
    <t>STM étui Dux Plus Duo pour iPad 10,2" - noir et face arrière transparente - porte stylet Pencil ou Logitech Crayon</t>
  </si>
  <si>
    <t>ST-222-237JU-02</t>
  </si>
  <si>
    <t>STM étui Dux Plus Duo pour iPad 10,2" - rouge et face arrière transparente - porte stylet Pencil ou Logitech Crayon</t>
  </si>
  <si>
    <t>Port Connect Car charger Combo USB-C &amp; USB 57W - chargeur de voiture 2 ports (USB-C 45W + USB-A 12W)</t>
  </si>
  <si>
    <t>Port Connect Docking Station USB-C Travel 1x4K - HDMI VGA Mini DisplayPort - 1xUSB-C - 3xUSB-A - Ethernet - SD Card</t>
  </si>
  <si>
    <t>Port Connect Power Supply USB-C 30W - adaptateur secteur 1 port USB-C 18W + 1 port USB-A 12Wt</t>
  </si>
  <si>
    <t>Port Connect Power Supply USB-C 45W - adaptateur secteur 1 port USB-C 45W</t>
  </si>
  <si>
    <t>Port Connect Power Supply USB-C 65W - adaptateur secteur 1 port USB-C 65W</t>
  </si>
  <si>
    <t>Port Connect Power Supply USB-C 90W - adaptateur secteur 1 port USB-C 90W</t>
  </si>
  <si>
    <t>Port Designs Manhattan Backpack - sac à dos noir pour MacBook Pro 16'' et iPad 10,2"</t>
  </si>
  <si>
    <t>Port Designs Manhattan Combo - sacoche top loading ou sac à dos noir pour MacBook Air &amp; MacBook Pro 13"</t>
  </si>
  <si>
    <t>Port Designs Chicago Backpack - sac à dos connecté &amp; antivol noir pour portable jusqu'à 16''</t>
  </si>
  <si>
    <t>Port Designs Zurich Toploading - sacoche Toploading noire pour MacBook Air ou MacBook Pro 13"</t>
  </si>
  <si>
    <t>Port Designs Zurich Toploading - sacoche Toploading noire pour MacBook Pro 16"</t>
  </si>
  <si>
    <t>Port Designs Manhattan Toploading Backfile - sacoche Toploading noire pour portable jusqu'à 16"</t>
  </si>
  <si>
    <t>Zagg Rugged Messenger Case avec VisionGuard (filtre lumière bleue) pour iPad mini 5 - porte Pencil - noire</t>
  </si>
  <si>
    <t>HOUSSE-MBPTB-16</t>
  </si>
  <si>
    <t>Housse de protection pour MacBook Pro 16" Touch Bar</t>
  </si>
  <si>
    <t>MW-410131</t>
  </si>
  <si>
    <t>MW-300047-P</t>
  </si>
  <si>
    <t>MW Folio Slim rouge coque arrière transparente - pour iPad 10,2"</t>
  </si>
  <si>
    <t>MW-300049-P</t>
  </si>
  <si>
    <t>MW Folio Slim noire coque arrière transparente - pour iPad 10,2"</t>
  </si>
  <si>
    <t>MW-200118</t>
  </si>
  <si>
    <t>MW MeeGlass+ protection d'écran verre trempé pour iPad 10,2" (dureté 8-9Hnn - épaisseur 0,33 mm)</t>
  </si>
  <si>
    <t>77-62045</t>
  </si>
  <si>
    <t>Otterbox coque folio Symmetry Folio pour iPad 10.2" (7ème génération) avec porte Pencil - noir</t>
  </si>
  <si>
    <t>77-62047</t>
  </si>
  <si>
    <t>Otterbox coque folio Symmetry Folio pour iPad 10.2" (7ème génération) avec porte Pencil - bleu</t>
  </si>
  <si>
    <t>UA-121916114040</t>
  </si>
  <si>
    <t>UAG coque folio Metropolis Midnight pour iPad 10,2" - noire</t>
  </si>
  <si>
    <t>UA-121916119393</t>
  </si>
  <si>
    <t>UAG coque folio Metropolis Magma pour iPad 10,2" - noire &amp; rouge</t>
  </si>
  <si>
    <t>ST-AMWKS-FR</t>
  </si>
  <si>
    <t>Satechi clavier filaire aluminium avec pavé numérique - AZERTY - argent</t>
  </si>
  <si>
    <t>ST-ABTCMS</t>
  </si>
  <si>
    <t>Satechi souris Bluetooth M1 aluminium avec port Type-C rechargeable - argent</t>
  </si>
  <si>
    <t>ST-ABTCMM</t>
  </si>
  <si>
    <t>Satechi souris Bluetooth M1 aluminium avec port Type-C rechargeable - gris sidéral</t>
  </si>
  <si>
    <t>XT-XB302</t>
  </si>
  <si>
    <t>Xtorm Power Bank Rover 20.000 USB-C PD 45W (batterie externe 20 000 mAH - câbles recharges USB amovible - 1x USB-C PD 45W, 1x USB-C 15W (5V/3A), 1x USB Quick Charge 3.0 18W - 415 g)</t>
  </si>
  <si>
    <t>XT-XB303</t>
  </si>
  <si>
    <t>Xtorm Power Bank Voyager 26.000 USB-C PD 60W (batterie externe 26 000 mAH - câbles recharges USB amovible - 1x USB-C PD 60W, 1x USB-C 15W (5V/3A), 2x USB Quick Charge 3.0 18W - 520 g)</t>
  </si>
  <si>
    <t>ZAGG Rugged Book coque clavier AZERTY pour iPad mini 5 - noir</t>
  </si>
  <si>
    <t>ZAGG Slim Book Go clavier AZERTY pour iPad 10,2" - noir</t>
  </si>
  <si>
    <t>ZAGG Rugged Messenger Case pour iPad 10,2 - porte pencil - noir</t>
  </si>
  <si>
    <t>ID9RMK-BBF</t>
  </si>
  <si>
    <t>ZAGG Rugged Messenger coque &amp; clavier - iPad Air 10,5" - gris &amp; noir</t>
  </si>
  <si>
    <t>77-62038</t>
  </si>
  <si>
    <t>Otterbox UnlimitEd pour iPad 10.2" (7ème génération) - coque antichoc avec protection écran intégrée et porte pencil</t>
  </si>
  <si>
    <t>77-62041</t>
  </si>
  <si>
    <t>Otterbox UnlimitEd Folio pour iPad 10.2" (7ème génération) - coque antichoc avec Folio et protection écran intégrée et porte pencil</t>
  </si>
  <si>
    <t>77-63576</t>
  </si>
  <si>
    <t>Otterbox coque antichoc Symmetry Clear pour iPad 10.2" (7ème génération) compatible avec Smart Keyboard et Smart Cover</t>
  </si>
  <si>
    <t>77-63514</t>
  </si>
  <si>
    <t>Otterbox coque antichoc Symmetry Clear pour iPad Air 10.5" (3ème génération) compatible avec Smart Keyboard et Smart Cover</t>
  </si>
  <si>
    <t>78-52294</t>
  </si>
  <si>
    <t>OtterBox câble de charge/sync tressé et renforcé : USB C - Lightning - 1M - MFI certifié Apple</t>
  </si>
  <si>
    <t>78-51739</t>
  </si>
  <si>
    <t>OtterBox câble de charge/sync tressé et renforcé : USB C - USB C - 1M - compatible Power Delivery 2.0+</t>
  </si>
  <si>
    <t>ST-ABHFM</t>
  </si>
  <si>
    <t>Satechi support hub (1x USB-C - 3x USB-A 3.0 - 1x lecteur cartes micro/SD - port 3,5mm) pour Mac Mini - gris sidéral</t>
  </si>
  <si>
    <t>F4U109vf</t>
  </si>
  <si>
    <t>Belkin Thunderbolt 3 Dock Plus - station d'accueil Thunderbolt 3 (2 ports DisplayPort - 3 ports USB-A 3.0 - 2 ports USB-C - 1 port Gigabit Ethernet - 1 port audio)</t>
  </si>
  <si>
    <t>B2B165bt</t>
  </si>
  <si>
    <t>Belkin adaptateur avec connecteur Lightning + Ethernet (Adaptateur Lightning vers Ethernet Certifié MFI)</t>
  </si>
  <si>
    <t>F8W934zz</t>
  </si>
  <si>
    <t>Belkin protection d’écran ScreenForce TemperedGlass pour iPad Pro 11" (2018)</t>
  </si>
  <si>
    <t>F8W935zz</t>
  </si>
  <si>
    <t>Belkin protection d’écran ScreenForce TemperedGlass pour iPad Pro 12,9" (2018)</t>
  </si>
  <si>
    <t>F7U096vf04-WHT</t>
  </si>
  <si>
    <t>Belkin chargeur secteur USB-C 18 W + câble lightning vers USB-C</t>
  </si>
  <si>
    <t>F7U097vfWHT</t>
  </si>
  <si>
    <t>Belkin chargeur secteur 30 W avec 2 ports (18W en USB-C et 12W en USB-A)</t>
  </si>
  <si>
    <t>F7U099bt04-BLK</t>
  </si>
  <si>
    <t>Belkin chargeur voiture 18 W avec port USB-C + câble Lightning vers USB-C</t>
  </si>
  <si>
    <t>MBPR16LDG01KL</t>
  </si>
  <si>
    <t>MacLocks The Ledge - kit de sécurité à clé argenté - pour MacBook Pro Touch Bar 16"</t>
  </si>
  <si>
    <t>272B7QUBHEB/00</t>
  </si>
  <si>
    <t>Philips moniteur 27'' QHD LED Brilliance B-line 272B7QUBHEB (USB-C, HDMI, DisplayPort, 4x USB, Ethernet - webcam - 16:9 résolution 2560x1440 - 5 ms - noir)</t>
  </si>
  <si>
    <t>328P6VUBREB/00</t>
  </si>
  <si>
    <t>Philips moniteur 32'' 4K UHD LED Brilliance P-line 328P6VUBREB (USB-C, 2x HDMI, DisplayPort, 4x USB, Ethernet - 16:9 résolution 3840x2160 - 4 ms - noir)</t>
  </si>
  <si>
    <t>MMHCF-C-MB13-200</t>
  </si>
  <si>
    <t>Kallysta malle "filaire" Magellan Haute moyen format - pour le transport jusqu'à 16 tablettes* 10,5'' et 1 ordinateur 13''</t>
  </si>
  <si>
    <t>KT-MMHCF-C7P</t>
  </si>
  <si>
    <t>KCT-MMHCF</t>
  </si>
  <si>
    <t>KSYNCT-MMHCF</t>
  </si>
  <si>
    <t>KWHP-Ruckus-MMHCF</t>
  </si>
  <si>
    <t>Kallysta pré-câblage WiFi Haute et Ultra haute performance - Pré-câblage WiFi Ruckus R310 ou R510 (Alimentation, interrupteur, connecteur Ethernet)</t>
  </si>
  <si>
    <t>KCL-C8</t>
  </si>
  <si>
    <t>Kallysta kit de 8 câbles Apple Lightning MFI</t>
  </si>
  <si>
    <t>KCL-C10</t>
  </si>
  <si>
    <t>Kallysta kit de 10 câbles Apple Lightning MFI</t>
  </si>
  <si>
    <t>KCL-C12</t>
  </si>
  <si>
    <t>Kallysta kit de 12 câbles Apple Lightning MFI</t>
  </si>
  <si>
    <t>MBPR16LDG01</t>
  </si>
  <si>
    <t>MacLocks The Ledge - adaptateur à fente de verrouillage - pour MacBook Pro Touch Bar 16"</t>
  </si>
  <si>
    <t>MBPR16LDG01CL</t>
  </si>
  <si>
    <t>MacLocks The Ledge - kit de sécurité à code argenté - pour MacBook Pro Touch Bar 16"</t>
  </si>
  <si>
    <t>OVI002zz</t>
  </si>
  <si>
    <t>Belkin protection d’écran ScreenForce TemperedGlass pour iPad 10,2"</t>
  </si>
  <si>
    <t>ST-TC4KHAM</t>
  </si>
  <si>
    <t>Satechi adaptateur USB-C vers HDMI 4K (60 Hz) gris sidéral</t>
  </si>
  <si>
    <t>ST-TCENS</t>
  </si>
  <si>
    <t>Satechi Adaptateur USB-C vers Ethernet GigaBit - argent</t>
  </si>
  <si>
    <t>ST-TCENM</t>
  </si>
  <si>
    <t>Satechi Adaptateur USB-C vers Ethernet GigaBit - gris sidéral</t>
  </si>
  <si>
    <t>ST-TCDMMAS </t>
  </si>
  <si>
    <t>Satechi Hub Multimédia Double USB-C comprenant 2x HDMI, 1x Ethernet, 2x USB-A, 1x USB-C (60W), 1x lecteur de cartes SD et Micro SD. Coloris argent</t>
  </si>
  <si>
    <t>ST-ALTSM</t>
  </si>
  <si>
    <t>Satechi support en aluminium gris sidéral pour ordinateur portable</t>
  </si>
  <si>
    <t>ST-ALTSS </t>
  </si>
  <si>
    <t>Satechi support en aluminium argent pour ordinateur portable</t>
  </si>
  <si>
    <t>CL55458</t>
  </si>
  <si>
    <t>Incase sacoche City pour MacBook Pro 16“ - noir</t>
  </si>
  <si>
    <t>INMB200679-CLR</t>
  </si>
  <si>
    <t>Incase Hardshell coque de protection transparente pour MacBook Pro 16“</t>
  </si>
  <si>
    <t>99MO124901</t>
  </si>
  <si>
    <t>Moshi iGlaze coque de protection transparente pour MacBook Pro 16"</t>
  </si>
  <si>
    <t>99MO021925</t>
  </si>
  <si>
    <t>Moshi ClearGuard MB Pro 16 protection clavier ultra fine 0,1 mm pour MacBook Pro 16“ EU</t>
  </si>
  <si>
    <t>TW-12-1708</t>
  </si>
  <si>
    <t>Twelve South Curve noir mat, socle de bureau pour MacBook Pro jusqu'à 16“</t>
  </si>
  <si>
    <t>DE-D7IPAP10SC1BK </t>
  </si>
  <si>
    <t>Decoded folio slim iPad Air 10.5 (2019) cuir véritable (nubuck) - noir</t>
  </si>
  <si>
    <t>DECODED</t>
  </si>
  <si>
    <t>DE-D9IPA102SC1NY </t>
  </si>
  <si>
    <t>Decoded folio slim iPad 10.2 cuir véritable (nubuck) - marine</t>
  </si>
  <si>
    <t>ST-111-265P-01</t>
  </si>
  <si>
    <t>STM sac à dos gamechange pack pour MacBook Pro 16" - noir</t>
  </si>
  <si>
    <t>ST-117-268M-01</t>
  </si>
  <si>
    <t>STM sacoche gamechange brief  pour MacBook Pro 13" - Noir</t>
  </si>
  <si>
    <t>ST-117-268P-01</t>
  </si>
  <si>
    <t>STM sacoche gamechange brief pour MacBook Pro 16" - Noir</t>
  </si>
  <si>
    <t>UA-122076114040</t>
  </si>
  <si>
    <r>
      <t xml:space="preserve">UAG coque folio Metropolis Black pour iPad Pro 11" </t>
    </r>
    <r>
      <rPr>
        <sz val="10"/>
        <rFont val="Calibri (Corps)"/>
      </rPr>
      <t xml:space="preserve">(2018 &amp; 2020) </t>
    </r>
    <r>
      <rPr>
        <sz val="10"/>
        <rFont val="Calibri"/>
        <family val="2"/>
        <scheme val="minor"/>
      </rPr>
      <t>- noir - porte stylet Pencil</t>
    </r>
  </si>
  <si>
    <t>UA-122076119494</t>
  </si>
  <si>
    <r>
      <t xml:space="preserve">UAG coque folio Metropolis Magma pour iPad Pro 11" </t>
    </r>
    <r>
      <rPr>
        <sz val="10"/>
        <rFont val="Calibri (Corps)"/>
      </rPr>
      <t>(2018 &amp; 2020)</t>
    </r>
    <r>
      <rPr>
        <sz val="10"/>
        <rFont val="Calibri"/>
        <family val="2"/>
        <scheme val="minor"/>
      </rPr>
      <t xml:space="preserve"> - rouge  - porte stylet Pencil</t>
    </r>
  </si>
  <si>
    <t>UA-122078114040</t>
  </si>
  <si>
    <t>UAG coque Scout pour iPad Pro 11" et pour Smart Keyboard Folio - noir - porte stylet Pencil</t>
  </si>
  <si>
    <t>UA-122066114040</t>
  </si>
  <si>
    <t>UAG coque folio Metropolis Black pour iPad Pro 12,9" (3e et 4e gén.) - noir - porte stylet Pencil</t>
  </si>
  <si>
    <t>UA-122066119494</t>
  </si>
  <si>
    <t>UAG coque folio Metropolis Magma pour iPad Pro 12,9" (3e et 4e gén.) - rouge  - porte stylet Pencil</t>
  </si>
  <si>
    <t>UA-122068114040</t>
  </si>
  <si>
    <t>UAG coque Scout pour iPad Pro 12,9" et pour Smart Keyboard Folio - noir - porte stylet Pencil</t>
  </si>
  <si>
    <t>UA-122556114040</t>
  </si>
  <si>
    <t>UAG coque folio Metropolis Black pour iPad Air 4ème génération (fin 2020) - porte stylet Pencil</t>
  </si>
  <si>
    <t>XT-FS303</t>
  </si>
  <si>
    <t>Xtorm Power Bank CORE 10.000 USB-C PD 18W (batterie externe 10 000 mAh  - sorties 1x USB-C PD 18W + 2x USB Quick Charge 3.0 , entrée USB-C PD 18W -210 g)</t>
  </si>
  <si>
    <t>XT-XB300</t>
  </si>
  <si>
    <t>Xtorm Power Bank Hubble 6.000 (batterie externe 6 000 mAh - sorties 1x USB-C 15W (5V/2A), 1x USB 12W (5V/2,4A) , entrée USB-C 15W (5V/3A)- 184 g)</t>
  </si>
  <si>
    <t>XT-CX2041</t>
  </si>
  <si>
    <t>Xtorm Original cable USB-C vers Lightning (3m) noir</t>
  </si>
  <si>
    <t>XT-CX2051</t>
  </si>
  <si>
    <t>Xtorm Original cable USB vers USB-C (1m) noir</t>
  </si>
  <si>
    <t>JBLFLIP5-BLK</t>
  </si>
  <si>
    <t>JBL Flip 5 (enceinte sans fil Bluetooth - puissance 20W - waterproof IPX7  - autonomie 12 h) - noir</t>
  </si>
  <si>
    <t>MXQT2F/A</t>
  </si>
  <si>
    <t>Apple Magic Keyboard AZERTY français pour iPad Pro 11'' (2e gén.)</t>
  </si>
  <si>
    <t>MXQT2LB/A</t>
  </si>
  <si>
    <t>Apple Magic Keyboard QWERTY US pour iPad Pro 11'' (2e gén.)</t>
  </si>
  <si>
    <t>MXQU2F/A</t>
  </si>
  <si>
    <t>Apple Magic Keyboard AZERTY français pour iPad Pro 12,9'' (4e gén.)</t>
  </si>
  <si>
    <t>MXQU2LB/A</t>
  </si>
  <si>
    <t>Apple Magic Keyboard QWERTY US pour iPad Pro 12,9'' (4e gén.)</t>
  </si>
  <si>
    <t>TCM15UF</t>
  </si>
  <si>
    <t>Urban Factory station d'accueil mobile USB-C (4K édition) gris sidéral - 1 HDMI 4K - 1 VGA - 1 GigaBit Eth - 1 USB-C pass through 87W - 3 ports USB 3.0 - 1 lecteurs MSD - 1 sortie audio</t>
  </si>
  <si>
    <t>URBAN FACTORY</t>
  </si>
  <si>
    <t>AV10168bt2M-BLK</t>
  </si>
  <si>
    <t>Belkin câble HDMI ultra haute vitesse 2 m - prise en charge 4K</t>
  </si>
  <si>
    <t>WCH003VFWH</t>
  </si>
  <si>
    <t>Belkin chargeur secteur double USB-C 63W (45W+18W) avec technologie GaN</t>
  </si>
  <si>
    <t>F4U110bt</t>
  </si>
  <si>
    <t>Belkin - Station d’accueil Thunderbolt™ 3 Dock Core</t>
  </si>
  <si>
    <t>INC001btBK</t>
  </si>
  <si>
    <t>Belkin - Adaptateur USB-C vers ETHERNET + recharge 60W</t>
  </si>
  <si>
    <t>AVC002btBK</t>
  </si>
  <si>
    <t>Belkin - Adaptateur USB-C vers HDMI 4K + recharge 60W</t>
  </si>
  <si>
    <t>F8J236bt04-WHT</t>
  </si>
  <si>
    <t>Belkin - Câble lightning ™ vers USB-A DuraTek™ Plus avec sangle de fermeture 1,2M Blanc</t>
  </si>
  <si>
    <t>CAB003bt2MBK</t>
  </si>
  <si>
    <t>Belkin - Câble USB-C vers USB-C, 2M, noir</t>
  </si>
  <si>
    <t>CAB003bt2MWH</t>
  </si>
  <si>
    <t>Belkin - Câble USB-C vers USB-C, 2M, blanc</t>
  </si>
  <si>
    <t>AVC003btBK</t>
  </si>
  <si>
    <t>Belkin - Adaptateur vidéo USB-C  UNIVERSEL (VGA, DVI, HDMI et DISPLAY PORT)</t>
  </si>
  <si>
    <t>Port Designs Manchester II Rugged Folio iPad 10,2'' &amp; Air 10,5" - étui portfolio avec porte Pencil - noir</t>
  </si>
  <si>
    <t>PORT DESIGN</t>
  </si>
  <si>
    <t>Port Designs Keyboard Cover iPad 10,2 pour étui Manchester II Rugged Folio</t>
  </si>
  <si>
    <t>Port Designs pack Manchester II Rugged Folio &amp; keyboard cover pour iPad 10,2'' &amp; Air 10,5" - Noir</t>
  </si>
  <si>
    <t>UA-12191IB14040</t>
  </si>
  <si>
    <t>UAG Etui folio SCOUT iPad 10.2 Noir Polybag</t>
  </si>
  <si>
    <t>99MO085018</t>
  </si>
  <si>
    <t>Moshi protection d'écran avec filtre de confidentialité UMBRA pour MacBook Pro 16"</t>
  </si>
  <si>
    <t>LNC10206</t>
  </si>
  <si>
    <t>Lockncharge FUYL Tower 15MK2 armoire connectée 15 casiers charging Lockers - FR</t>
  </si>
  <si>
    <t>LNC-10211</t>
  </si>
  <si>
    <t>Lockncharge FUYL Tower 5MK2 armoire connectée 5 casiers charging Lockers - FR</t>
  </si>
  <si>
    <t>RÉCAPITULATIF REMISES MATINFO4</t>
  </si>
  <si>
    <t>REMISES MATINFO4 - APPLE</t>
  </si>
  <si>
    <t>Remise MacBook Air milieu de gamme</t>
  </si>
  <si>
    <t>Remise MacBook Air haut de gamme</t>
  </si>
  <si>
    <t>Remise MacBook Air CTO milieu de gamme</t>
  </si>
  <si>
    <t>Remise MacBook Air CTO haut de gamme</t>
  </si>
  <si>
    <t>Remise MacBook Pro 13" 2 ports Thunderbolt 3 entrée de gamme</t>
  </si>
  <si>
    <t>Remise MacBook Pro 13" 2 ports Thunderbolt 3 haut de gamme</t>
  </si>
  <si>
    <t>Remise MacBook Pro 13" 4 ports Thunderbolt 3 entrée de gamme</t>
  </si>
  <si>
    <t>Remise MacBook Pro 13" 4 ports Thunderbolt 3 haut de gamme</t>
  </si>
  <si>
    <t>Remise MacBook Pro 13" 2 ports Thunderbolt 3 entrée de gamme CTO</t>
  </si>
  <si>
    <t>Remise MacBook Pro 13" 2 ports Thunderbolt 3 haut de gamme CTO</t>
  </si>
  <si>
    <t>Remise MacBook Pro 13" 4 ports Thunderbolt 3 entrée de gamme CTO</t>
  </si>
  <si>
    <t>Remise MacBook Pro 13" 4 ports Thunderbolt 3 haut de gamme CTO</t>
  </si>
  <si>
    <t>Remise MacBook Pro 16" entrée de gamme</t>
  </si>
  <si>
    <t>Remise MacBook Pro 16" haut de gamme</t>
  </si>
  <si>
    <t>Remise Mac mini entrée de gamme</t>
  </si>
  <si>
    <t>Remise Mac mini haut de gamme</t>
  </si>
  <si>
    <t>Remise MacBook Pro 16" entrée de gamme CTO</t>
  </si>
  <si>
    <t>Remise MacBook Pro 16" haut de gamme CTO</t>
  </si>
  <si>
    <t>Remise Mac mini entrée de gamme CTO</t>
  </si>
  <si>
    <t>Remise Mac mini haut de gamme CTO</t>
  </si>
  <si>
    <t>Remise iMac 21,5" entrée de gamme</t>
  </si>
  <si>
    <t>Remise iMac 21,5" haut de gamme</t>
  </si>
  <si>
    <t>Remise iMac 27" entrée de gamme</t>
  </si>
  <si>
    <t>Remise iMac 27" haut de gamme</t>
  </si>
  <si>
    <t>Remise iMac 21,5" entrée de gamme CTO</t>
  </si>
  <si>
    <t>Remise iMac 21,5" haut de gamme CTO</t>
  </si>
  <si>
    <t>Remise iMac 27" entrée de gamme CTO</t>
  </si>
  <si>
    <t>Remise iMac 27" haut de gamme CTO</t>
  </si>
  <si>
    <t>Remise iMac Pro</t>
  </si>
  <si>
    <t>Remise Mac Pro entrée de gamme</t>
  </si>
  <si>
    <t>Remise iMac Pro CTO</t>
  </si>
  <si>
    <t>Remise Mac Pro entrée de gamme CTO</t>
  </si>
  <si>
    <t>Remise iPad mini 5</t>
  </si>
  <si>
    <t>Remise iPad 10,2" 32 Go</t>
  </si>
  <si>
    <t>Remise iPad 10,2" 128 Go</t>
  </si>
  <si>
    <t>Remise iPad Air 10,5"</t>
  </si>
  <si>
    <t>Remise iPad Pro 11"</t>
  </si>
  <si>
    <t>Remise iPad Pro 12,9"</t>
  </si>
  <si>
    <t>Remise moniteurs</t>
  </si>
  <si>
    <t>Remise accessoires Apple Mac</t>
  </si>
  <si>
    <t>Remise accessoires Apple iPad</t>
  </si>
  <si>
    <t>Remise accessoires sans DAC</t>
  </si>
  <si>
    <t>Remise Apple TV</t>
  </si>
  <si>
    <t>Remise accessoires AppleCare</t>
  </si>
  <si>
    <t>Remise logiciels Apple volume</t>
  </si>
  <si>
    <t>Remise accessoires sans CRT</t>
  </si>
  <si>
    <t>Remise cartes vidéo Mac Pro</t>
  </si>
  <si>
    <t>REMISES MATINFO4 - AUTRES</t>
  </si>
  <si>
    <t>Remise accessoires</t>
  </si>
  <si>
    <t>Remise accessoires spécial</t>
  </si>
  <si>
    <t>Remise onduleur</t>
  </si>
  <si>
    <t>Remise ajout RAM</t>
  </si>
  <si>
    <t>Remise stockage</t>
  </si>
  <si>
    <t>Remise clé USB</t>
  </si>
  <si>
    <t>Remise écran Iiyama</t>
  </si>
  <si>
    <t>Remise écran Philips</t>
  </si>
  <si>
    <t>Remise Kallysta Apollo</t>
  </si>
  <si>
    <t>Remise Kallysta Magellan</t>
  </si>
  <si>
    <t>Remise Jamf MDM</t>
  </si>
  <si>
    <t>272B7QUPBEB</t>
  </si>
  <si>
    <t>Philips moniteur 27'' LED Brilliance B-line 272B7QUPBEB (USB-C, HDMI, DisplayPort, USB, Ethernet - 16:9 résolution 2560x1440 - 5 ms - noir - TCO) sans webcam intégrée</t>
  </si>
  <si>
    <t>MGN63FN/A</t>
  </si>
  <si>
    <t>MacBook Air 13" gris sidéral / M1 CPU 8 cœurs GPU 7 cœurs / 8 Go / 256 Go SSD / 2xThunderbolt USB 4 / Wi‑Fi 6 802.11ax / Bluetooth 5.0</t>
  </si>
  <si>
    <t>CTO-MGN63-16GB</t>
  </si>
  <si>
    <t>Passage à 16 Go de mémoire unifiée pour MacBook Air MGN63FN/A</t>
  </si>
  <si>
    <t>CTO-MGN63-SSD512</t>
  </si>
  <si>
    <t>Passage à 512 Go de stockage SSD pour MacBook Air MGN63FN/A</t>
  </si>
  <si>
    <t>CTO-MGN63-SSD1To</t>
  </si>
  <si>
    <t>Passage à 1 To de stockage SSD pour MacBook Air MGN63FN/A</t>
  </si>
  <si>
    <t>CTO-MGN63-SSD2To</t>
  </si>
  <si>
    <t>Passage à 2 To de stockage SSD pour MacBook Air MGN63FN/A</t>
  </si>
  <si>
    <t>CTO-MGN63-QUS</t>
  </si>
  <si>
    <t>Passage à un clavier rétro-éclairé américain &amp; guide utilisateur anglais pour MacBook Air MGN63FN/A</t>
  </si>
  <si>
    <t>CTO-MGN63-QUK</t>
  </si>
  <si>
    <t>Passage à un clavier rétro-éclairé anglais international &amp; guide utilisateur anglais pour MacBook Air MGN63FN/A</t>
  </si>
  <si>
    <t>MGN93FN/A</t>
  </si>
  <si>
    <t>MacBook Air 13" argent / M1 CPU 8 cœurs GPU 7 cœurs / 8 Go / 256 Go SSD / 2xThunderbolt USB 4 / Wi‑Fi 6 802.11ax / Bluetooth 5.0</t>
  </si>
  <si>
    <t>CTO-MGN93-16GB</t>
  </si>
  <si>
    <t>Passage à 16 Go de mémoire unifiée pour MacBook Air MGN93FN/A</t>
  </si>
  <si>
    <t>CTO-MGN93-SSD1To</t>
  </si>
  <si>
    <t>Passage à 1 To de stockage SSD pour MacBook Air MGN93FN/A</t>
  </si>
  <si>
    <t>CTO-MGN93-SSD2To</t>
  </si>
  <si>
    <t>Passage à 2 To de stockage SSD pour MacBook Air MGN93FN/A</t>
  </si>
  <si>
    <t>CTO-MGN93-QUS</t>
  </si>
  <si>
    <t>Passage à un clavier rétro-éclairé américain &amp; guide utilisateur anglais pour MacBook Air MGN93FN/A</t>
  </si>
  <si>
    <t>CTO-MGN93-QUK</t>
  </si>
  <si>
    <t>Passage à un clavier rétro-éclairé anglais international &amp; guide utilisateur anglais pour MacBook Air MGN93FN/A</t>
  </si>
  <si>
    <t>CTO-MGN93-SSD512</t>
  </si>
  <si>
    <t>Passage à 512 Go de stockage SSD pour MacBook Air MGN93FN/A</t>
  </si>
  <si>
    <t>MGND3FN/A</t>
  </si>
  <si>
    <t>MacBook Air 13" or / M1 CPU 8 cœurs GPU 7 cœurs / 8 Go / 256 Go SSD / 2xThunderbolt USB 4 / Wi‑Fi 6 802.11ax / Bluetooth 5.0</t>
  </si>
  <si>
    <t>CTO-MGND3-16GB</t>
  </si>
  <si>
    <t>Passage à 16 Go de mémoire unifiée pour MacBook Air MGND3FN/A</t>
  </si>
  <si>
    <t>CTO-MGND3-SSD512</t>
  </si>
  <si>
    <t>Passage à 512 Go de stockage SSD pour MacBook Air MGND3FN/A</t>
  </si>
  <si>
    <t>CTO-MGND3-SSD1To</t>
  </si>
  <si>
    <t>Passage à 1 To de stockage SSD pour MacBook Air MGND3FN/A</t>
  </si>
  <si>
    <t>CTO-MGND3-SSD2To</t>
  </si>
  <si>
    <t>Passage à 2 To de stockage SSD pour MacBook Air MGND3FN/A</t>
  </si>
  <si>
    <t>CTO-MGND3-QUS</t>
  </si>
  <si>
    <t>Passage à un clavier rétro-éclairé américain &amp; guide utilisateur anglais pour MacBook Air MGND3FN/A</t>
  </si>
  <si>
    <t>CTO-MGND3-QUK</t>
  </si>
  <si>
    <t>Passage à un clavier rétro-éclairé anglais international &amp; guide utilisateur anglais pour MacBook Air MGND3FN/A</t>
  </si>
  <si>
    <t>MGNA3FN/A</t>
  </si>
  <si>
    <t>MacBook Air 13" argent / M1 CPU 8 cœurs GPU 8 cœurs / 8 Go / 512 Go SSD / 2xThunderbolt USB 4 / Wi‑Fi 6 802.11ax / Bluetooth 5.0</t>
  </si>
  <si>
    <t>CTO-MGNA3-16GB</t>
  </si>
  <si>
    <t>Passage à 16 Go de mémoire unifiée pour MacBook Air MGNA3FN/A</t>
  </si>
  <si>
    <t>CTO-MGNA3-SSD1To</t>
  </si>
  <si>
    <t>Passage à 1 To de stockage SSD pour MacBook Air MGNA3FN/A</t>
  </si>
  <si>
    <t>CTO-MGNA3-SSD2To</t>
  </si>
  <si>
    <t>Passage à 2 To de stockage SSD pour MacBook Air MGNA3FN/A</t>
  </si>
  <si>
    <t>CTO-MGNA3-QUS</t>
  </si>
  <si>
    <t>Passage à un clavier rétro-éclairé américain &amp; guide utilisateur anglais pour MacBook Air MGNA3FN/A</t>
  </si>
  <si>
    <t>CTO-MGNA3-QUK</t>
  </si>
  <si>
    <t>Passage à un clavier rétro-éclairé anglais international &amp; guide utilisateur anglais pour MacBook Air MGNA3FN/A</t>
  </si>
  <si>
    <t>MGN73FN/A</t>
  </si>
  <si>
    <t>MacBook Air 13" gris sidéral / M1 CPU 8 cœurs GPU 8 cœurs / 8 Go / 512 Go SSD / 2xThunderbolt USB 4 / Wi‑Fi 6 802.11ax / Bluetooth 5.0</t>
  </si>
  <si>
    <t>CTO-MGN73-16GB</t>
  </si>
  <si>
    <t>Passage à 16 Go de mémoire unifiée pour MacBook Air MGN73FN/A</t>
  </si>
  <si>
    <t>CTO-MGN73-SSD1To</t>
  </si>
  <si>
    <t>Passage à 1 To de stockage SSD pour MacBook Air MGN73FN/A</t>
  </si>
  <si>
    <t>CTO-MGN73-SSD2To</t>
  </si>
  <si>
    <t>Passage à 2 To de stockage SSD pour MacBook Air MGN73FN/A</t>
  </si>
  <si>
    <t>CTO-MGN73-QUS</t>
  </si>
  <si>
    <t>Passage à un clavier rétro-éclairé américain &amp; guide utilisateur anglais pour MacBook Air MGN73FN/A</t>
  </si>
  <si>
    <t>CTO-MGN73-QUK</t>
  </si>
  <si>
    <t>Passage à un clavier rétro-éclairé anglais international &amp; guide utilisateur anglais pour MacBook Air MGN73FN/A</t>
  </si>
  <si>
    <t>MGNE3FN/A</t>
  </si>
  <si>
    <t>MacBook Air 13" or / M1 CPU 8 cœurs GPU 8 cœurs / 8 Go / 512 Go SSD / 2xThunderbolt USB 4 / Wi‑Fi 6 802.11ax / Bluetooth 5.0</t>
  </si>
  <si>
    <t>CTO-MGNE3-16GB</t>
  </si>
  <si>
    <t>Passage à 16 Go de mémoire unifiée pour MacBook Air MGNE3FN/A</t>
  </si>
  <si>
    <t>CTO-MGNE3-SSD1To</t>
  </si>
  <si>
    <t>Passage à 1 To de stockage SSD pour MacBook Air MGNE3FN/A</t>
  </si>
  <si>
    <t>CTO-MGNE3-SSD2To</t>
  </si>
  <si>
    <t>Passage à 2 To de stockage SSD pour MacBook Air MGNE3FN/A</t>
  </si>
  <si>
    <t>CTO-MGNE3-QUS</t>
  </si>
  <si>
    <t>Passage à un clavier rétro-éclairé américain &amp; guide utilisateur anglais pour MacBook Air MGNE3FN/A</t>
  </si>
  <si>
    <t>CTO-MGNE3-QUK</t>
  </si>
  <si>
    <t>Passage à un clavier rétro-éclairé anglais international &amp; guide utilisateur anglais pour MacBook Air MGNE3FN/A</t>
  </si>
  <si>
    <t>CTO-MHK23-16GB</t>
  </si>
  <si>
    <t>MYDA2FN/A</t>
  </si>
  <si>
    <t>MacBook Pro 13" argent Touch Bar / M1 CPU 8 cœurs GPU 8 cœurs / 8 Go / 256 Go SSD / 2xThunderbolt USB 4 / Wi‑Fi 6 802.11ax / Bluetooth 5.0</t>
  </si>
  <si>
    <t>CTO-MYDA2-16GB</t>
  </si>
  <si>
    <t>Passage à 16 Go de mémoire unifiée pour MacBook Pro 13" MYDA2FN/A</t>
  </si>
  <si>
    <t>CTO-MYDA2-SSD512</t>
  </si>
  <si>
    <t>Passage à 512 Go de stockage SSD pour MacBook Pro 13" MYDA2FN/A</t>
  </si>
  <si>
    <t>CTO-MYDA2-SSD1To</t>
  </si>
  <si>
    <t>Passage à 1 To de stockage SSD pour MacBook Pro 13" MYDA2FN/A</t>
  </si>
  <si>
    <t>CTO-MYDA2-SSD2To</t>
  </si>
  <si>
    <t>Passage à 2 To de stockage SSD pour MacBook Pro 13" MYDA2FN/A</t>
  </si>
  <si>
    <t>CTO-MYDA2-QUS</t>
  </si>
  <si>
    <t>Passage à un clavier rétro-éclairé américain &amp; guide utilisateur anglais pour MacBook Pro 13" MYDA2FN/A</t>
  </si>
  <si>
    <t>CTO-MYDA2-QUK</t>
  </si>
  <si>
    <t>Passage à un clavier rétro-éclairé anglais international &amp; guide utilisateur anglais pour MacBook Pro 13" MYDA2FN/A</t>
  </si>
  <si>
    <t>MYD82FN/A</t>
  </si>
  <si>
    <t>MacBook Pro 13" gris sidéral Touch Bar / M1 CPU 8 cœurs GPU 8 cœurs / 8 Go / 256 Go SSD / 2xThunderbolt USB 4 / Wi‑Fi 6 802.11ax / Bluetooth 5.0</t>
  </si>
  <si>
    <t>CTO-MYD82-16GB</t>
  </si>
  <si>
    <t>Passage à 16 Go de mémoire unifiée pour MacBook Pro 13" MYD82FN/A</t>
  </si>
  <si>
    <t>CTO-MYD82-SSD512</t>
  </si>
  <si>
    <t>Passage à 512 Go de stockage SSD pour MacBook Pro 13" MYD82FN/A</t>
  </si>
  <si>
    <t>CTO-MYD82-SSD1To</t>
  </si>
  <si>
    <t>Passage à 1 To de stockage SSD pour MacBook Pro 13" MYD82FN/A</t>
  </si>
  <si>
    <t>CTO-MYD82-SSD2To</t>
  </si>
  <si>
    <t>Passage à 2 To de stockage SSD pour MacBook Pro 13" MYD82FN/A</t>
  </si>
  <si>
    <t>CTO-MYD82-QUS</t>
  </si>
  <si>
    <t>Passage à un clavier rétro-éclairé américain &amp; guide utilisateur anglais pour MacBook Pro 13" MYD82FN/A</t>
  </si>
  <si>
    <t>CTO-MYD82-QUK</t>
  </si>
  <si>
    <t>Passage à un clavier rétro-éclairé anglais international &amp; guide utilisateur anglais pour MacBook Pro 13" MYD82FN/A</t>
  </si>
  <si>
    <t>MYDC2FN/A</t>
  </si>
  <si>
    <t>MacBook Pro 13" argent Touch Bar / M1 CPU 8 cœurs GPU 8 cœurs / 8 Go / 512 Go SSD / 2xThunderbolt USB 4 / Wi‑Fi 6 802.11ax / Bluetooth 5.0</t>
  </si>
  <si>
    <t>CTO-MYDC2-16GB</t>
  </si>
  <si>
    <t>Passage à 16 Go de mémoire unifiée pour MacBook Pro 13" MYDC2FN/A</t>
  </si>
  <si>
    <t>CTO-MYDC2-SSD1To</t>
  </si>
  <si>
    <t>Passage à 1 To de stockage SSD pour MacBook Pro 13" MYDC2FN/A</t>
  </si>
  <si>
    <t>CTO-MYDC2-SSD2To</t>
  </si>
  <si>
    <t>Passage à 2 To de stockage SSD pour MacBook Pro 13" MYDC2FN/A</t>
  </si>
  <si>
    <t>CTO-MYDC2-QUS</t>
  </si>
  <si>
    <t>Passage à un clavier rétro-éclairé américain &amp; guide utilisateur anglais pour MacBook Pro 13" MYDC2FN/A</t>
  </si>
  <si>
    <t>CTO-MYDC2-QUK</t>
  </si>
  <si>
    <t>Passage à un clavier rétro-éclairé anglais international &amp; guide utilisateur anglais pour MacBook Pro 13" MYDC2FN/A</t>
  </si>
  <si>
    <t>MYD92FN/A</t>
  </si>
  <si>
    <t>MacBook Pro 13" gris sidéral Touch Bar / M1 CPU 8 cœurs GPU 8 cœurs / 8 Go / 512 Go SSD / 2xThunderbolt USB 4 / Wi‑Fi 6 802.11ax / Bluetooth 5.0</t>
  </si>
  <si>
    <t>CTO-MYD92-16GB</t>
  </si>
  <si>
    <t>Passage à 16 Go de mémoire unifiée pour MacBook Pro 13" MYD92FN/A</t>
  </si>
  <si>
    <t>CTO-MYD92-SSD1To</t>
  </si>
  <si>
    <t>Passage à 1 To de stockage SSD pour MacBook Pro 13" MYD92FN/A</t>
  </si>
  <si>
    <t>CTO-MYD92-SSD2To</t>
  </si>
  <si>
    <t>Passage à 2 To de stockage SSD pour MacBook Pro 13" MYD92FN/A</t>
  </si>
  <si>
    <t>CTO-MYD92-QUS</t>
  </si>
  <si>
    <t>Passage à un clavier rétro-éclairé américain &amp; guide utilisateur anglais pour MacBook Pro 13" MYD92FN/A</t>
  </si>
  <si>
    <t>CTO-MYD92-QUK</t>
  </si>
  <si>
    <t>Passage à un clavier rétro-éclairé anglais international &amp; guide utilisateur anglais pour MacBook Pro 13" MYD92FN/A</t>
  </si>
  <si>
    <t>MGNR3FN/A</t>
  </si>
  <si>
    <t>CTO-MGNR3-16GB</t>
  </si>
  <si>
    <t>CTO-MGNR3-SSD512</t>
  </si>
  <si>
    <t>CTO-MGNR3-SSD1To</t>
  </si>
  <si>
    <t>CTO-MGNR3-SSD2To</t>
  </si>
  <si>
    <t>Passage à 16 Go de mémoire unifiée pour Mac mini MGNR3FN/A</t>
  </si>
  <si>
    <t>Passage à 512 Go de stockage SSD pour Mac mini MGNR3FN/A</t>
  </si>
  <si>
    <t>Passage à 1 To de stockage SSD pour Mac mini MGNR3FN/A</t>
  </si>
  <si>
    <t>Passage à 2 To de stockage SSD pour Mac mini MGNR3FN/A</t>
  </si>
  <si>
    <t>MXNR2ZM/A</t>
  </si>
  <si>
    <t>Apple kit SSD 8 To (2x module 4 To) pour Mac Pro 2019</t>
  </si>
  <si>
    <t>MGNT3FN/A</t>
  </si>
  <si>
    <t>CTO-MGNT3-16GB</t>
  </si>
  <si>
    <t>CTO-MGNT3-SSD1To</t>
  </si>
  <si>
    <t>CTO-MGNT3-SSD2To</t>
  </si>
  <si>
    <t>FUS12-PRO-A</t>
  </si>
  <si>
    <t>FUS-PRO-G-SSS-A</t>
  </si>
  <si>
    <t>VMWare Academic Basic support / subscription pour Fusion Pro – 1 an</t>
  </si>
  <si>
    <t>VMWare Fusion 12 Pro licence éducation électronique macOS</t>
  </si>
  <si>
    <t>SILITRANSIPAD</t>
  </si>
  <si>
    <t>Silisoft coque souple transparente pour iPad 10,2"</t>
  </si>
  <si>
    <t>SILISOFT</t>
  </si>
  <si>
    <t>CAB002BT1MWH</t>
  </si>
  <si>
    <t>Belkin câble de Recharge Boost Charge USB-C vers USB à Gaine Tressée 1m Blanc</t>
  </si>
  <si>
    <t>JM-0800-0</t>
  </si>
  <si>
    <t>Cherry MC 1000 White Mouse 1200dpi - Souris filaire optique 3 boutons 1200 dpi ambidextre blanc usb</t>
  </si>
  <si>
    <t>CHERRY</t>
  </si>
  <si>
    <t>JK-0370FR</t>
  </si>
  <si>
    <t>Cherry clavier filaire STRAIT  avec pavé numérique - blanc</t>
  </si>
  <si>
    <t>77-80707</t>
  </si>
  <si>
    <t>Otterbox React Series coque antichoc ultra fine pour iPad (7ème et 8ème génération)  - Black crystal</t>
  </si>
  <si>
    <t>INC001BTBK</t>
  </si>
  <si>
    <t>Belkin adaptateur USB-C vers ETHERNET + recharge 60W</t>
  </si>
  <si>
    <t>KBMAC</t>
  </si>
  <si>
    <t>Mac mini M1 CPU 8 cœurs GPU 8 cœurs / 8 Go / 512 Go / 2x Thunderbolt USB 4 / Wi‑Fi 6 802.11ax / Bluetooth 5.0</t>
  </si>
  <si>
    <t>Passage à 16 Go de mémoire unifiée pour Mac mini MGNT3FN/A</t>
  </si>
  <si>
    <t>Passage à 1 To de stockage SSD pour Mac mini MGNT3FN/A</t>
  </si>
  <si>
    <t>Passage à 2 To de stockage SSD pour Mac mini MGNT3FN/A</t>
  </si>
  <si>
    <t>T’nB Clavier Mac sans fil BlueTooth (batterie intégrée)</t>
  </si>
  <si>
    <t>INMB200629-CLR </t>
  </si>
  <si>
    <t>Incase Hardshell coque de protection transparente pour MacBook Pro 13" (USB-C) (2020)</t>
  </si>
  <si>
    <t>T'nB</t>
  </si>
  <si>
    <r>
      <t xml:space="preserve">NOUVEAU TARIF N°19 - </t>
    </r>
    <r>
      <rPr>
        <sz val="18"/>
        <color rgb="FF3DB97C"/>
        <rFont val="Calibri"/>
        <family val="2"/>
        <scheme val="minor"/>
      </rPr>
      <t>VALIDÉ AU 20 NOVEMBRE 2020</t>
    </r>
  </si>
  <si>
    <r>
      <t xml:space="preserve">Philips moniteur 27'' QHD LED Brilliance B-line 272B7QUBHEB (USB-C, HDMI, DisplayPort, 4x USB, Ethernet - webcam - 16:9 résolution 2560x1440 - 5 ms - noir) </t>
    </r>
    <r>
      <rPr>
        <sz val="10"/>
        <rFont val="Calibri (Corps)"/>
      </rPr>
      <t>avec webcam intégrée</t>
    </r>
  </si>
  <si>
    <r>
      <t>UAG coque Scout pour iPad Pro 12,9"</t>
    </r>
    <r>
      <rPr>
        <sz val="10"/>
        <rFont val="Calibri (Corps)"/>
      </rPr>
      <t xml:space="preserve"> (4ème génération)</t>
    </r>
    <r>
      <rPr>
        <sz val="10"/>
        <rFont val="Calibri"/>
        <family val="2"/>
        <scheme val="minor"/>
      </rPr>
      <t xml:space="preserve"> et pour Smart Keyboard Folio - noir - porte stylet Pencil</t>
    </r>
  </si>
  <si>
    <r>
      <t xml:space="preserve">Incase Hardshell coque de protection transparente pour </t>
    </r>
    <r>
      <rPr>
        <sz val="10"/>
        <rFont val="Calibri (Corps)"/>
      </rPr>
      <t>MacBook Pro 13" (USB-C) (modèles 2016 à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</si>
</sst>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quot;€&quot;_-;\-* #,##0\ &quot;€&quot;_-;_-* &quot;-&quot;\ &quot;€&quot;_-;_-@_-"/>
    <numFmt numFmtId="165" formatCode="_-* #,##0\ _€_-;\-* #,##0\ _€_-;_-* &quot;-&quot;\ _€_-;_-@_-"/>
    <numFmt numFmtId="166" formatCode="_-* #,##0.00\ _€_-;\-* #,##0.00\ _€_-;_-* &quot;-&quot;??\ _€_-;_-@_-"/>
    <numFmt numFmtId="167" formatCode="#,##0.00&quot; F&quot;;[Red]\-#,##0.00&quot; F&quot;"/>
    <numFmt numFmtId="168" formatCode="#,##0.00\ &quot;€&quot;"/>
    <numFmt numFmtId="169" formatCode="0.0%"/>
  </numFmts>
  <fonts count="76">
    <font>
      <sz val="10"/>
      <name val="Geneva"/>
    </font>
    <font>
      <sz val="12"/>
      <color theme="1"/>
      <name val="Calibri"/>
      <family val="2"/>
      <scheme val="minor"/>
    </font>
    <font>
      <sz val="10"/>
      <name val="Geneva"/>
      <family val="2"/>
    </font>
    <font>
      <u/>
      <sz val="10"/>
      <color theme="10"/>
      <name val="Geneva"/>
      <family val="2"/>
    </font>
    <font>
      <u/>
      <sz val="10"/>
      <color theme="11"/>
      <name val="Genev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0"/>
      <name val="Geneva"/>
      <family val="2"/>
    </font>
    <font>
      <u/>
      <sz val="16"/>
      <color rgb="FFCA1230"/>
      <name val="Myriad Apple Text"/>
    </font>
    <font>
      <sz val="12"/>
      <color rgb="FFCA1230"/>
      <name val="Century Gothic"/>
      <family val="1"/>
    </font>
    <font>
      <sz val="10"/>
      <color rgb="FF666266"/>
      <name val="Century Gothic"/>
      <family val="1"/>
    </font>
    <font>
      <sz val="22"/>
      <color rgb="FF240058"/>
      <name val="Calibri Light"/>
      <family val="2"/>
    </font>
    <font>
      <sz val="16"/>
      <color rgb="FF240058"/>
      <name val="Calibri Light"/>
      <family val="2"/>
    </font>
    <font>
      <sz val="24"/>
      <color rgb="FF240058"/>
      <name val="Calibri Light"/>
      <family val="2"/>
    </font>
    <font>
      <sz val="14"/>
      <color rgb="FF240058"/>
      <name val="Calibri Light"/>
      <family val="2"/>
    </font>
    <font>
      <sz val="11"/>
      <color rgb="FF240058"/>
      <name val="Calibri Light"/>
      <family val="2"/>
    </font>
    <font>
      <sz val="13"/>
      <color rgb="FFE30613"/>
      <name val="Calibri Light"/>
      <family val="2"/>
    </font>
    <font>
      <sz val="15"/>
      <color rgb="FF737373"/>
      <name val="Calibri Light"/>
      <family val="2"/>
    </font>
    <font>
      <sz val="15"/>
      <color rgb="FF240058"/>
      <name val="Calibri Light"/>
      <family val="2"/>
    </font>
    <font>
      <sz val="11"/>
      <color rgb="FF951746"/>
      <name val="Calibri Light"/>
      <family val="2"/>
    </font>
    <font>
      <sz val="14"/>
      <color rgb="FF240058"/>
      <name val="Calibri"/>
      <family val="2"/>
      <scheme val="minor"/>
    </font>
    <font>
      <sz val="24"/>
      <color rgb="FF240058"/>
      <name val="Calibri"/>
      <family val="2"/>
      <scheme val="minor"/>
    </font>
    <font>
      <sz val="10"/>
      <name val="Calibri"/>
      <family val="2"/>
      <scheme val="minor"/>
    </font>
    <font>
      <sz val="12"/>
      <color rgb="FFCA1230"/>
      <name val="Calibri"/>
      <family val="2"/>
      <scheme val="minor"/>
    </font>
    <font>
      <sz val="18"/>
      <color rgb="FF240058"/>
      <name val="Calibri Light"/>
      <family val="2"/>
    </font>
    <font>
      <sz val="9"/>
      <color theme="1"/>
      <name val="calibri"/>
      <family val="2"/>
    </font>
    <font>
      <b/>
      <sz val="11"/>
      <color theme="0"/>
      <name val="Calibri"/>
      <family val="2"/>
      <scheme val="minor"/>
    </font>
    <font>
      <b/>
      <sz val="10"/>
      <color indexed="10"/>
      <name val="Calibri"/>
      <family val="2"/>
      <scheme val="minor"/>
    </font>
    <font>
      <b/>
      <sz val="10"/>
      <color indexed="11"/>
      <name val="Calibri"/>
      <family val="2"/>
      <scheme val="minor"/>
    </font>
    <font>
      <sz val="10"/>
      <color rgb="FFE1641E"/>
      <name val="Calibri"/>
      <family val="2"/>
      <scheme val="minor"/>
    </font>
    <font>
      <b/>
      <sz val="10"/>
      <color indexed="48"/>
      <name val="Calibri"/>
      <family val="2"/>
      <scheme val="minor"/>
    </font>
    <font>
      <b/>
      <sz val="10"/>
      <color rgb="FFF0942B"/>
      <name val="Calibri"/>
      <family val="2"/>
      <scheme val="minor"/>
    </font>
    <font>
      <sz val="24"/>
      <color rgb="FF3DB97C"/>
      <name val="Calibri"/>
      <family val="2"/>
      <scheme val="minor"/>
    </font>
    <font>
      <sz val="24"/>
      <color rgb="FFE1641E"/>
      <name val="Calibri"/>
      <family val="2"/>
      <scheme val="minor"/>
    </font>
    <font>
      <sz val="20"/>
      <color rgb="FF3366FF"/>
      <name val="Calibri"/>
      <family val="2"/>
      <scheme val="minor"/>
    </font>
    <font>
      <sz val="18"/>
      <color rgb="FF3DB97C"/>
      <name val="Calibri"/>
      <family val="2"/>
      <scheme val="minor"/>
    </font>
    <font>
      <b/>
      <sz val="10"/>
      <name val="Calibri"/>
      <family val="2"/>
      <scheme val="minor"/>
    </font>
    <font>
      <b/>
      <sz val="10"/>
      <color rgb="FFE1641E"/>
      <name val="Calibri"/>
      <family val="2"/>
      <scheme val="minor"/>
    </font>
    <font>
      <sz val="14"/>
      <color rgb="FF3366FF"/>
      <name val="Calibri"/>
      <family val="2"/>
      <scheme val="minor"/>
    </font>
    <font>
      <b/>
      <sz val="10"/>
      <color rgb="FFCA1230"/>
      <name val="Calibri"/>
      <family val="2"/>
      <scheme val="minor"/>
    </font>
    <font>
      <sz val="10"/>
      <color rgb="FF3366FF"/>
      <name val="Calibri"/>
      <family val="2"/>
      <scheme val="minor"/>
    </font>
    <font>
      <sz val="10"/>
      <name val="Calibri"/>
      <family val="2"/>
    </font>
    <font>
      <sz val="10"/>
      <color rgb="FF2CAB42"/>
      <name val="Calibri"/>
      <family val="2"/>
      <scheme val="minor"/>
    </font>
    <font>
      <sz val="24"/>
      <color rgb="FF2CAB42"/>
      <name val="Calibri"/>
      <family val="2"/>
      <scheme val="minor"/>
    </font>
    <font>
      <b/>
      <sz val="10"/>
      <color rgb="FF2CAB42"/>
      <name val="Calibri"/>
      <family val="2"/>
      <scheme val="minor"/>
    </font>
    <font>
      <sz val="10"/>
      <color rgb="FFE1641E"/>
      <name val="Calibri"/>
      <family val="2"/>
    </font>
    <font>
      <sz val="10"/>
      <color rgb="FF2CAB42"/>
      <name val="Calibri"/>
      <family val="2"/>
    </font>
    <font>
      <b/>
      <sz val="10"/>
      <color theme="4"/>
      <name val="Calibri"/>
      <family val="2"/>
      <scheme val="minor"/>
    </font>
    <font>
      <sz val="10"/>
      <color theme="4"/>
      <name val="Calibri"/>
      <family val="2"/>
      <scheme val="minor"/>
    </font>
    <font>
      <b/>
      <sz val="22"/>
      <color rgb="FF240058"/>
      <name val="Calibri Light"/>
      <family val="2"/>
    </font>
    <font>
      <sz val="10"/>
      <color theme="1"/>
      <name val="Calibri"/>
      <family val="2"/>
      <scheme val="minor"/>
    </font>
    <font>
      <sz val="8"/>
      <name val="Geneva"/>
      <family val="2"/>
    </font>
    <font>
      <b/>
      <sz val="10"/>
      <color theme="1"/>
      <name val="Calibri"/>
      <family val="2"/>
      <scheme val="minor"/>
    </font>
    <font>
      <b/>
      <sz val="10"/>
      <name val="Calibri"/>
      <family val="2"/>
    </font>
    <font>
      <sz val="10"/>
      <color rgb="FF00B050"/>
      <name val="Calibri"/>
      <family val="2"/>
      <scheme val="minor"/>
    </font>
    <font>
      <sz val="10"/>
      <color rgb="FF2CAB42"/>
      <name val="Calibri (Corps)"/>
    </font>
    <font>
      <sz val="10"/>
      <name val="Calibri (Corps)"/>
    </font>
    <font>
      <b/>
      <sz val="10"/>
      <name val="Calibri (Corps)"/>
    </font>
    <font>
      <b/>
      <sz val="10"/>
      <color rgb="FF2CAB42"/>
      <name val="Calibri (Corps)"/>
    </font>
    <font>
      <sz val="10"/>
      <color theme="1"/>
      <name val="Calibri (Corps)"/>
    </font>
    <font>
      <b/>
      <sz val="10"/>
      <color rgb="FF4F81BD"/>
      <name val="Calibri"/>
      <family val="2"/>
      <scheme val="minor"/>
    </font>
    <font>
      <sz val="10"/>
      <color rgb="FF4F81BD"/>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rgb="FFFF0000"/>
        <bgColor indexed="64"/>
      </patternFill>
    </fill>
    <fill>
      <patternFill patternType="solid">
        <fgColor theme="0"/>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6A6363"/>
      </left>
      <right/>
      <top/>
      <bottom/>
      <diagonal/>
    </border>
    <border>
      <left/>
      <right/>
      <top style="thin">
        <color rgb="FF6A6363"/>
      </top>
      <bottom style="thin">
        <color rgb="FF6A6363"/>
      </bottom>
      <diagonal/>
    </border>
    <border>
      <left style="thin">
        <color auto="1"/>
      </left>
      <right/>
      <top/>
      <bottom/>
      <diagonal/>
    </border>
    <border>
      <left style="thin">
        <color auto="1"/>
      </left>
      <right style="thin">
        <color auto="1"/>
      </right>
      <top/>
      <bottom/>
      <diagonal/>
    </border>
    <border>
      <left/>
      <right/>
      <top/>
      <bottom style="thin">
        <color rgb="FF240058"/>
      </bottom>
      <diagonal/>
    </border>
    <border>
      <left/>
      <right/>
      <top style="thin">
        <color rgb="FF737373"/>
      </top>
      <bottom/>
      <diagonal/>
    </border>
    <border>
      <left/>
      <right/>
      <top style="thin">
        <color auto="1"/>
      </top>
      <bottom/>
      <diagonal/>
    </border>
    <border>
      <left style="thick">
        <color rgb="FFD90A12"/>
      </left>
      <right style="thin">
        <color rgb="FF6A6363"/>
      </right>
      <top/>
      <bottom/>
      <diagonal/>
    </border>
    <border>
      <left style="thick">
        <color rgb="FFD90A12"/>
      </left>
      <right style="thin">
        <color rgb="FF6A6363"/>
      </right>
      <top style="thin">
        <color rgb="FF6A6363"/>
      </top>
      <bottom style="thin">
        <color auto="1"/>
      </bottom>
      <diagonal/>
    </border>
    <border>
      <left style="thick">
        <color rgb="FFCD0911"/>
      </left>
      <right/>
      <top/>
      <bottom/>
      <diagonal/>
    </border>
    <border>
      <left style="thick">
        <color rgb="FFE30613"/>
      </left>
      <right/>
      <top/>
      <bottom/>
      <diagonal/>
    </border>
    <border>
      <left style="thick">
        <color rgb="FFE30613"/>
      </left>
      <right/>
      <top style="thin">
        <color rgb="FF6A6363"/>
      </top>
      <bottom style="thin">
        <color rgb="FF6A6363"/>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rgb="FF6A6363"/>
      </bottom>
      <diagonal/>
    </border>
    <border>
      <left style="thin">
        <color auto="1"/>
      </left>
      <right style="thin">
        <color auto="1"/>
      </right>
      <top style="thin">
        <color rgb="FF6A6363"/>
      </top>
      <bottom style="thin">
        <color rgb="FF6A6363"/>
      </bottom>
      <diagonal/>
    </border>
    <border>
      <left style="thin">
        <color rgb="FF6A6363"/>
      </left>
      <right/>
      <top style="thin">
        <color rgb="FF6A6363"/>
      </top>
      <bottom style="thin">
        <color rgb="FF6A6363"/>
      </bottom>
      <diagonal/>
    </border>
    <border>
      <left/>
      <right style="thin">
        <color indexed="64"/>
      </right>
      <top/>
      <bottom style="thin">
        <color rgb="FF6A6363"/>
      </bottom>
      <diagonal/>
    </border>
    <border>
      <left/>
      <right style="thin">
        <color indexed="64"/>
      </right>
      <top style="thin">
        <color rgb="FF6A6363"/>
      </top>
      <bottom style="thin">
        <color rgb="FF6A6363"/>
      </bottom>
      <diagonal/>
    </border>
    <border>
      <left/>
      <right style="thin">
        <color indexed="64"/>
      </right>
      <top style="thin">
        <color rgb="FF6A6363"/>
      </top>
      <bottom/>
      <diagonal/>
    </border>
    <border>
      <left style="thin">
        <color auto="1"/>
      </left>
      <right style="thin">
        <color indexed="64"/>
      </right>
      <top style="thin">
        <color rgb="FF6A6363"/>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rgb="FFCD0911"/>
      </left>
      <right style="thin">
        <color auto="1"/>
      </right>
      <top/>
      <bottom/>
      <diagonal/>
    </border>
    <border>
      <left style="thin">
        <color theme="1" tint="0.499984740745262"/>
      </left>
      <right/>
      <top/>
      <bottom/>
      <diagonal/>
    </border>
    <border>
      <left style="thick">
        <color rgb="FFFF0000"/>
      </left>
      <right style="thin">
        <color rgb="FF6A6363"/>
      </right>
      <top/>
      <bottom/>
      <diagonal/>
    </border>
    <border>
      <left style="thick">
        <color rgb="FFFF0000"/>
      </left>
      <right/>
      <top/>
      <bottom/>
      <diagonal/>
    </border>
    <border>
      <left style="thin">
        <color theme="0" tint="-0.14996795556505021"/>
      </left>
      <right/>
      <top style="thin">
        <color theme="0" tint="-0.14996795556505021"/>
      </top>
      <bottom style="thin">
        <color theme="0" tint="-0.14996795556505021"/>
      </bottom>
      <diagonal/>
    </border>
    <border>
      <left style="thin">
        <color rgb="FFC00000"/>
      </left>
      <right style="thin">
        <color rgb="FF6A6363"/>
      </right>
      <top style="thin">
        <color theme="0" tint="-0.24994659260841701"/>
      </top>
      <bottom style="thin">
        <color theme="0" tint="-0.24994659260841701"/>
      </bottom>
      <diagonal/>
    </border>
    <border>
      <left style="thick">
        <color rgb="FFCD0911"/>
      </left>
      <right style="thin">
        <color theme="0" tint="-0.14996795556505021"/>
      </right>
      <top style="thin">
        <color theme="0" tint="-0.24994659260841701"/>
      </top>
      <bottom style="thin">
        <color theme="0" tint="-0.24994659260841701"/>
      </bottom>
      <diagonal/>
    </border>
    <border>
      <left style="thick">
        <color rgb="FFC00000"/>
      </left>
      <right/>
      <top/>
      <bottom/>
      <diagonal/>
    </border>
  </borders>
  <cellStyleXfs count="24613">
    <xf numFmtId="168" fontId="0" fillId="0" borderId="0"/>
    <xf numFmtId="167"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2"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0" fillId="32" borderId="0" applyNumberFormat="0" applyBorder="0" applyAlignment="0" applyProtection="0"/>
    <xf numFmtId="0" fontId="27" fillId="0" borderId="15">
      <alignment horizontal="left" indent="5"/>
    </xf>
    <xf numFmtId="0" fontId="23" fillId="0" borderId="0">
      <alignment horizontal="center"/>
    </xf>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 fillId="0" borderId="0" applyNumberFormat="0" applyFill="0" applyBorder="0" applyAlignment="0" applyProtection="0"/>
    <xf numFmtId="0" fontId="24" fillId="0" borderId="0">
      <alignment horizontal="center"/>
    </xf>
    <xf numFmtId="9" fontId="28" fillId="0" borderId="0">
      <alignment horizont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25" fillId="0" borderId="14">
      <alignment horizontal="left" indent="5"/>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6" fillId="0" borderId="0">
      <alignment horizontal="left"/>
    </xf>
    <xf numFmtId="10" fontId="30" fillId="0" borderId="0">
      <alignment horizont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1" fillId="0" borderId="16">
      <alignment horizontal="left" indent="7"/>
    </xf>
    <xf numFmtId="0" fontId="29" fillId="0" borderId="0">
      <alignment horizontal="left" indent="1"/>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2" fillId="0" borderId="16">
      <alignment horizontal="left" indent="9"/>
    </xf>
    <xf numFmtId="0" fontId="33" fillId="0" borderId="0">
      <alignment horizontal="left" indent="2"/>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9"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xf numFmtId="168" fontId="3" fillId="0" borderId="0" applyNumberFormat="0" applyFill="0" applyBorder="0" applyAlignment="0" applyProtection="0"/>
    <xf numFmtId="168" fontId="4" fillId="0" borderId="0" applyNumberFormat="0" applyFill="0" applyBorder="0" applyAlignment="0" applyProtection="0"/>
  </cellStyleXfs>
  <cellXfs count="273">
    <xf numFmtId="168" fontId="0" fillId="0" borderId="0" xfId="0" applyFont="1"/>
    <xf numFmtId="168" fontId="36" fillId="0" borderId="0" xfId="0" applyFont="1"/>
    <xf numFmtId="0" fontId="35" fillId="0" borderId="15" xfId="49" applyFont="1" applyAlignment="1">
      <alignment horizontal="left" vertical="center" indent="5"/>
    </xf>
    <xf numFmtId="168" fontId="37" fillId="0" borderId="0" xfId="0" applyFont="1" applyAlignment="1">
      <alignment horizontal="center"/>
    </xf>
    <xf numFmtId="9" fontId="34" fillId="0" borderId="0" xfId="1154" applyFont="1">
      <alignment horizontal="center"/>
    </xf>
    <xf numFmtId="168" fontId="37" fillId="0" borderId="0" xfId="0" applyFont="1"/>
    <xf numFmtId="168" fontId="37" fillId="0" borderId="0" xfId="0" applyFont="1" applyAlignment="1">
      <alignment horizontal="center" vertical="center"/>
    </xf>
    <xf numFmtId="0" fontId="37" fillId="0" borderId="0" xfId="50" applyFont="1">
      <alignment horizontal="center"/>
    </xf>
    <xf numFmtId="9" fontId="28" fillId="0" borderId="0" xfId="1154">
      <alignment horizontal="center"/>
    </xf>
    <xf numFmtId="0" fontId="25" fillId="0" borderId="14" xfId="3656">
      <alignment horizontal="left" indent="5"/>
    </xf>
    <xf numFmtId="0" fontId="40" fillId="33" borderId="20" xfId="0" applyNumberFormat="1" applyFont="1" applyFill="1" applyBorder="1" applyAlignment="1">
      <alignment horizontal="center"/>
    </xf>
    <xf numFmtId="168" fontId="41" fillId="0" borderId="0" xfId="0" applyFont="1" applyBorder="1"/>
    <xf numFmtId="168" fontId="36" fillId="0" borderId="0" xfId="0" applyFont="1" applyBorder="1"/>
    <xf numFmtId="0" fontId="40" fillId="0" borderId="20" xfId="0" applyNumberFormat="1" applyFont="1" applyFill="1" applyBorder="1" applyAlignment="1">
      <alignment horizontal="center"/>
    </xf>
    <xf numFmtId="168" fontId="44" fillId="0" borderId="10" xfId="0" applyNumberFormat="1" applyFont="1" applyBorder="1" applyAlignment="1">
      <alignment horizontal="left" indent="5"/>
    </xf>
    <xf numFmtId="0" fontId="50" fillId="0" borderId="18" xfId="0" applyNumberFormat="1" applyFont="1" applyBorder="1" applyAlignment="1">
      <alignment horizontal="left" vertical="top" wrapText="1"/>
    </xf>
    <xf numFmtId="0" fontId="50" fillId="0" borderId="19" xfId="0" applyNumberFormat="1" applyFont="1" applyBorder="1" applyAlignment="1">
      <alignment horizontal="left"/>
    </xf>
    <xf numFmtId="168" fontId="50" fillId="0" borderId="10" xfId="0" applyNumberFormat="1" applyFont="1" applyBorder="1" applyAlignment="1">
      <alignment horizontal="left"/>
    </xf>
    <xf numFmtId="0" fontId="36" fillId="0" borderId="19" xfId="0" applyNumberFormat="1" applyFont="1" applyBorder="1" applyAlignment="1">
      <alignment horizontal="left"/>
    </xf>
    <xf numFmtId="168" fontId="36" fillId="0" borderId="10" xfId="0" applyNumberFormat="1" applyFont="1" applyBorder="1" applyAlignment="1">
      <alignment horizontal="left"/>
    </xf>
    <xf numFmtId="2" fontId="36" fillId="0" borderId="13" xfId="0" applyNumberFormat="1" applyFont="1" applyBorder="1" applyAlignment="1">
      <alignment horizontal="center" vertical="top"/>
    </xf>
    <xf numFmtId="0" fontId="36" fillId="0" borderId="17" xfId="0" applyNumberFormat="1" applyFont="1" applyBorder="1" applyAlignment="1">
      <alignment horizontal="left"/>
    </xf>
    <xf numFmtId="0" fontId="36" fillId="0" borderId="12" xfId="0" applyNumberFormat="1" applyFont="1" applyBorder="1"/>
    <xf numFmtId="2" fontId="50" fillId="0" borderId="22" xfId="0" applyNumberFormat="1" applyFont="1" applyBorder="1" applyAlignment="1">
      <alignment horizontal="center" vertical="top" wrapText="1"/>
    </xf>
    <xf numFmtId="168" fontId="36" fillId="0" borderId="13" xfId="0" applyNumberFormat="1" applyFont="1" applyFill="1" applyBorder="1" applyAlignment="1">
      <alignment horizontal="center" vertical="top"/>
    </xf>
    <xf numFmtId="0" fontId="61" fillId="0" borderId="19" xfId="0" applyNumberFormat="1" applyFont="1" applyBorder="1" applyAlignment="1">
      <alignment horizontal="left"/>
    </xf>
    <xf numFmtId="168" fontId="61" fillId="0" borderId="10" xfId="0" applyNumberFormat="1" applyFont="1" applyBorder="1" applyAlignment="1">
      <alignment horizontal="left"/>
    </xf>
    <xf numFmtId="168" fontId="36" fillId="0" borderId="0" xfId="0" applyFont="1" applyBorder="1" applyAlignment="1">
      <alignment vertical="top"/>
    </xf>
    <xf numFmtId="0" fontId="63" fillId="0" borderId="16" xfId="3656" applyFont="1" applyBorder="1" applyAlignment="1">
      <alignment horizontal="left" vertical="top"/>
    </xf>
    <xf numFmtId="0" fontId="38" fillId="0" borderId="14" xfId="3656" applyFont="1" applyAlignment="1">
      <alignment horizontal="left" vertical="top" indent="1"/>
    </xf>
    <xf numFmtId="0" fontId="25" fillId="0" borderId="0" xfId="3656" applyBorder="1">
      <alignment horizontal="left" indent="5"/>
    </xf>
    <xf numFmtId="0" fontId="37" fillId="0" borderId="0" xfId="50" applyFont="1" applyBorder="1">
      <alignment horizontal="center"/>
    </xf>
    <xf numFmtId="9" fontId="36" fillId="0" borderId="23" xfId="0" applyNumberFormat="1" applyFont="1" applyBorder="1" applyAlignment="1">
      <alignment horizontal="center"/>
    </xf>
    <xf numFmtId="0" fontId="36" fillId="0" borderId="0" xfId="0" applyNumberFormat="1" applyFont="1" applyBorder="1"/>
    <xf numFmtId="0" fontId="66" fillId="0" borderId="19" xfId="0" applyNumberFormat="1" applyFont="1" applyBorder="1" applyAlignment="1">
      <alignment horizontal="left"/>
    </xf>
    <xf numFmtId="168" fontId="36" fillId="0" borderId="13" xfId="0" applyFont="1" applyBorder="1"/>
    <xf numFmtId="168" fontId="36" fillId="0" borderId="25" xfId="0" applyFont="1" applyBorder="1"/>
    <xf numFmtId="0" fontId="50" fillId="0" borderId="17" xfId="0" applyNumberFormat="1" applyFont="1" applyBorder="1" applyAlignment="1">
      <alignment horizontal="left"/>
    </xf>
    <xf numFmtId="168" fontId="67" fillId="0" borderId="10" xfId="0" applyFont="1" applyBorder="1" applyAlignment="1">
      <alignment horizontal="left"/>
    </xf>
    <xf numFmtId="0" fontId="36" fillId="0" borderId="19" xfId="0" applyNumberFormat="1" applyFont="1" applyFill="1" applyBorder="1" applyAlignment="1">
      <alignment horizontal="left"/>
    </xf>
    <xf numFmtId="168" fontId="36" fillId="0" borderId="10" xfId="0" applyNumberFormat="1" applyFont="1" applyFill="1" applyBorder="1" applyAlignment="1">
      <alignment horizontal="left"/>
    </xf>
    <xf numFmtId="0" fontId="66" fillId="0" borderId="19" xfId="0" applyNumberFormat="1" applyFont="1" applyFill="1" applyBorder="1" applyAlignment="1">
      <alignment horizontal="left"/>
    </xf>
    <xf numFmtId="168" fontId="50" fillId="0" borderId="10" xfId="0" applyNumberFormat="1" applyFont="1" applyFill="1" applyBorder="1" applyAlignment="1">
      <alignment horizontal="left"/>
    </xf>
    <xf numFmtId="0" fontId="50" fillId="0" borderId="17" xfId="0" applyNumberFormat="1" applyFont="1" applyFill="1" applyBorder="1" applyAlignment="1">
      <alignment horizontal="left"/>
    </xf>
    <xf numFmtId="0" fontId="50" fillId="0" borderId="19" xfId="0" applyNumberFormat="1" applyFont="1" applyFill="1" applyBorder="1" applyAlignment="1">
      <alignment horizontal="left"/>
    </xf>
    <xf numFmtId="168" fontId="69" fillId="0" borderId="0" xfId="0" applyFont="1"/>
    <xf numFmtId="168" fontId="36" fillId="0" borderId="23" xfId="0" applyFont="1" applyBorder="1"/>
    <xf numFmtId="168" fontId="43" fillId="0" borderId="13" xfId="0" applyFont="1" applyBorder="1"/>
    <xf numFmtId="9" fontId="36" fillId="0" borderId="23" xfId="0" applyNumberFormat="1" applyFont="1" applyFill="1" applyBorder="1" applyAlignment="1">
      <alignment horizontal="center"/>
    </xf>
    <xf numFmtId="0" fontId="70" fillId="0" borderId="19" xfId="0" applyNumberFormat="1" applyFont="1" applyBorder="1" applyAlignment="1">
      <alignment horizontal="left"/>
    </xf>
    <xf numFmtId="168" fontId="70" fillId="0" borderId="10" xfId="0" applyNumberFormat="1" applyFont="1" applyBorder="1" applyAlignment="1">
      <alignment horizontal="left"/>
    </xf>
    <xf numFmtId="0" fontId="70" fillId="0" borderId="19" xfId="0" applyNumberFormat="1" applyFont="1" applyFill="1" applyBorder="1" applyAlignment="1">
      <alignment horizontal="left"/>
    </xf>
    <xf numFmtId="168" fontId="70" fillId="0" borderId="10" xfId="0" applyFont="1" applyFill="1" applyBorder="1" applyAlignment="1">
      <alignment horizontal="left"/>
    </xf>
    <xf numFmtId="168" fontId="70" fillId="0" borderId="0" xfId="0" applyFont="1"/>
    <xf numFmtId="168" fontId="70" fillId="0" borderId="10" xfId="0" applyFont="1" applyBorder="1" applyAlignment="1">
      <alignment horizontal="left"/>
    </xf>
    <xf numFmtId="0" fontId="70" fillId="0" borderId="13" xfId="0" applyNumberFormat="1" applyFont="1" applyBorder="1" applyAlignment="1">
      <alignment horizontal="center"/>
    </xf>
    <xf numFmtId="0" fontId="36" fillId="0" borderId="13" xfId="0" applyNumberFormat="1" applyFont="1" applyBorder="1" applyAlignment="1">
      <alignment horizontal="center"/>
    </xf>
    <xf numFmtId="9" fontId="70" fillId="0" borderId="23" xfId="0" applyNumberFormat="1" applyFont="1" applyBorder="1" applyAlignment="1">
      <alignment horizontal="center"/>
    </xf>
    <xf numFmtId="0" fontId="56" fillId="0" borderId="19" xfId="0" applyNumberFormat="1" applyFont="1" applyBorder="1" applyAlignment="1">
      <alignment horizontal="left"/>
    </xf>
    <xf numFmtId="168" fontId="36" fillId="34" borderId="0" xfId="0" applyFont="1" applyFill="1"/>
    <xf numFmtId="168" fontId="69" fillId="0" borderId="0" xfId="0" applyFont="1" applyFill="1"/>
    <xf numFmtId="168" fontId="56" fillId="0" borderId="10" xfId="0" applyNumberFormat="1" applyFont="1" applyBorder="1" applyAlignment="1">
      <alignment horizontal="left"/>
    </xf>
    <xf numFmtId="9" fontId="56" fillId="0" borderId="23" xfId="0" applyNumberFormat="1" applyFont="1" applyBorder="1" applyAlignment="1">
      <alignment horizontal="center"/>
    </xf>
    <xf numFmtId="0" fontId="56" fillId="0" borderId="13" xfId="0" applyNumberFormat="1" applyFont="1" applyBorder="1" applyAlignment="1">
      <alignment horizontal="center"/>
    </xf>
    <xf numFmtId="0" fontId="36" fillId="0" borderId="13" xfId="0" applyNumberFormat="1" applyFont="1" applyFill="1" applyBorder="1" applyAlignment="1">
      <alignment horizontal="center"/>
    </xf>
    <xf numFmtId="168" fontId="50" fillId="0" borderId="27" xfId="0" applyFont="1" applyBorder="1" applyAlignment="1">
      <alignment horizontal="left" vertical="top" wrapText="1"/>
    </xf>
    <xf numFmtId="0" fontId="36" fillId="0" borderId="10" xfId="0" applyNumberFormat="1" applyFont="1" applyBorder="1" applyAlignment="1">
      <alignment horizontal="left"/>
    </xf>
    <xf numFmtId="0" fontId="36" fillId="0" borderId="12" xfId="0" applyNumberFormat="1" applyFont="1" applyBorder="1" applyAlignment="1">
      <alignment horizontal="left"/>
    </xf>
    <xf numFmtId="168" fontId="36" fillId="0" borderId="23" xfId="0" applyNumberFormat="1" applyFont="1" applyFill="1" applyBorder="1" applyAlignment="1">
      <alignment horizontal="center" vertical="top"/>
    </xf>
    <xf numFmtId="168" fontId="41" fillId="0" borderId="13" xfId="0" applyFont="1" applyBorder="1"/>
    <xf numFmtId="168" fontId="41" fillId="0" borderId="25" xfId="0" applyFont="1" applyBorder="1"/>
    <xf numFmtId="168" fontId="50" fillId="0" borderId="26" xfId="0" applyFont="1" applyBorder="1" applyAlignment="1">
      <alignment horizontal="center" vertical="top" wrapText="1"/>
    </xf>
    <xf numFmtId="0" fontId="61" fillId="0" borderId="13" xfId="0" applyNumberFormat="1" applyFont="1" applyBorder="1" applyAlignment="1">
      <alignment horizontal="center"/>
    </xf>
    <xf numFmtId="0" fontId="50" fillId="0" borderId="13" xfId="0" applyNumberFormat="1" applyFont="1" applyBorder="1" applyAlignment="1">
      <alignment horizontal="center"/>
    </xf>
    <xf numFmtId="0" fontId="36" fillId="0" borderId="13" xfId="0" applyNumberFormat="1" applyFont="1" applyFill="1" applyBorder="1" applyAlignment="1">
      <alignment horizontal="center" vertical="top"/>
    </xf>
    <xf numFmtId="1" fontId="50" fillId="0" borderId="13" xfId="0" applyNumberFormat="1" applyFont="1" applyFill="1" applyBorder="1" applyAlignment="1">
      <alignment horizontal="center"/>
    </xf>
    <xf numFmtId="0" fontId="50" fillId="0" borderId="13" xfId="0" applyNumberFormat="1" applyFont="1" applyFill="1" applyBorder="1" applyAlignment="1">
      <alignment horizontal="center"/>
    </xf>
    <xf numFmtId="0" fontId="36" fillId="0" borderId="23" xfId="0" applyNumberFormat="1" applyFont="1" applyFill="1" applyBorder="1" applyAlignment="1">
      <alignment horizontal="center"/>
    </xf>
    <xf numFmtId="0" fontId="70" fillId="0" borderId="23" xfId="0" applyNumberFormat="1" applyFont="1" applyBorder="1" applyAlignment="1">
      <alignment horizontal="center"/>
    </xf>
    <xf numFmtId="0" fontId="36" fillId="0" borderId="23" xfId="0" applyNumberFormat="1" applyFont="1" applyBorder="1" applyAlignment="1">
      <alignment horizontal="center"/>
    </xf>
    <xf numFmtId="168" fontId="42" fillId="0" borderId="23" xfId="0" applyFont="1" applyFill="1" applyBorder="1"/>
    <xf numFmtId="168" fontId="42" fillId="0" borderId="28" xfId="0" applyFont="1" applyFill="1" applyBorder="1"/>
    <xf numFmtId="168" fontId="50" fillId="0" borderId="29" xfId="0" applyFont="1" applyFill="1" applyBorder="1" applyAlignment="1">
      <alignment horizontal="center" vertical="top" wrapText="1"/>
    </xf>
    <xf numFmtId="168" fontId="61" fillId="0" borderId="23" xfId="0" applyNumberFormat="1" applyFont="1" applyBorder="1" applyAlignment="1">
      <alignment horizontal="center"/>
    </xf>
    <xf numFmtId="168" fontId="50" fillId="0" borderId="23" xfId="0" applyNumberFormat="1" applyFont="1" applyBorder="1" applyAlignment="1">
      <alignment horizontal="center"/>
    </xf>
    <xf numFmtId="168" fontId="36" fillId="0" borderId="23" xfId="0" applyNumberFormat="1" applyFont="1" applyBorder="1" applyAlignment="1">
      <alignment horizontal="center"/>
    </xf>
    <xf numFmtId="168" fontId="56" fillId="0" borderId="23" xfId="0" applyNumberFormat="1" applyFont="1" applyBorder="1" applyAlignment="1">
      <alignment horizontal="center"/>
    </xf>
    <xf numFmtId="168" fontId="36" fillId="0" borderId="23" xfId="0" applyNumberFormat="1" applyFont="1" applyFill="1" applyBorder="1" applyAlignment="1">
      <alignment horizontal="center"/>
    </xf>
    <xf numFmtId="168" fontId="50" fillId="0" borderId="23" xfId="0" applyNumberFormat="1" applyFont="1" applyFill="1" applyBorder="1" applyAlignment="1">
      <alignment horizontal="center"/>
    </xf>
    <xf numFmtId="168" fontId="70" fillId="0" borderId="23" xfId="0" applyNumberFormat="1" applyFont="1" applyBorder="1" applyAlignment="1">
      <alignment horizontal="center"/>
    </xf>
    <xf numFmtId="168" fontId="56" fillId="0" borderId="23" xfId="0" applyNumberFormat="1" applyFont="1" applyFill="1" applyBorder="1" applyAlignment="1">
      <alignment horizontal="center"/>
    </xf>
    <xf numFmtId="168" fontId="70" fillId="0" borderId="23" xfId="0" applyFont="1" applyBorder="1" applyAlignment="1">
      <alignment horizontal="center"/>
    </xf>
    <xf numFmtId="168" fontId="56" fillId="0" borderId="23" xfId="0" applyNumberFormat="1" applyFont="1" applyFill="1" applyBorder="1" applyAlignment="1">
      <alignment horizontal="center" vertical="top"/>
    </xf>
    <xf numFmtId="168" fontId="69" fillId="0" borderId="23" xfId="0" applyNumberFormat="1" applyFont="1" applyFill="1" applyBorder="1" applyAlignment="1">
      <alignment horizontal="center" vertical="top"/>
    </xf>
    <xf numFmtId="168" fontId="36" fillId="0" borderId="28" xfId="0" applyFont="1" applyBorder="1"/>
    <xf numFmtId="2" fontId="50" fillId="0" borderId="29" xfId="0" applyNumberFormat="1" applyFont="1" applyBorder="1" applyAlignment="1">
      <alignment horizontal="center" vertical="top" wrapText="1"/>
    </xf>
    <xf numFmtId="168" fontId="64" fillId="0" borderId="23" xfId="0" applyFont="1" applyBorder="1" applyAlignment="1">
      <alignment horizontal="center"/>
    </xf>
    <xf numFmtId="168" fontId="64" fillId="0" borderId="23" xfId="0" applyNumberFormat="1" applyFont="1" applyBorder="1" applyAlignment="1">
      <alignment horizontal="center"/>
    </xf>
    <xf numFmtId="168" fontId="36" fillId="0" borderId="23" xfId="0" applyFont="1" applyFill="1" applyBorder="1" applyAlignment="1">
      <alignment horizontal="center"/>
    </xf>
    <xf numFmtId="168" fontId="42" fillId="0" borderId="23" xfId="0" applyFont="1" applyBorder="1"/>
    <xf numFmtId="168" fontId="42" fillId="0" borderId="28" xfId="0" applyFont="1" applyBorder="1"/>
    <xf numFmtId="168" fontId="50" fillId="0" borderId="29" xfId="0" applyFont="1" applyBorder="1" applyAlignment="1">
      <alignment horizontal="center" vertical="top" wrapText="1"/>
    </xf>
    <xf numFmtId="0" fontId="50" fillId="0" borderId="23" xfId="0" applyNumberFormat="1" applyFont="1" applyFill="1" applyBorder="1" applyAlignment="1">
      <alignment horizontal="center"/>
    </xf>
    <xf numFmtId="0" fontId="56" fillId="0" borderId="23" xfId="0" applyNumberFormat="1" applyFont="1" applyFill="1" applyBorder="1" applyAlignment="1">
      <alignment horizontal="center"/>
    </xf>
    <xf numFmtId="0" fontId="61" fillId="0" borderId="23" xfId="0" applyNumberFormat="1" applyFont="1" applyFill="1" applyBorder="1" applyAlignment="1">
      <alignment horizontal="center"/>
    </xf>
    <xf numFmtId="0" fontId="70" fillId="0" borderId="23" xfId="0" applyNumberFormat="1" applyFont="1" applyFill="1" applyBorder="1" applyAlignment="1">
      <alignment horizontal="center"/>
    </xf>
    <xf numFmtId="169" fontId="36" fillId="0" borderId="23" xfId="0" applyNumberFormat="1" applyFont="1" applyBorder="1"/>
    <xf numFmtId="169" fontId="36" fillId="0" borderId="28" xfId="0" applyNumberFormat="1" applyFont="1" applyBorder="1"/>
    <xf numFmtId="169" fontId="50" fillId="0" borderId="29" xfId="0" applyNumberFormat="1" applyFont="1" applyBorder="1" applyAlignment="1">
      <alignment horizontal="center" vertical="top" wrapText="1"/>
    </xf>
    <xf numFmtId="9" fontId="62" fillId="0" borderId="23" xfId="0" applyNumberFormat="1" applyFont="1" applyBorder="1" applyAlignment="1">
      <alignment horizontal="center"/>
    </xf>
    <xf numFmtId="9" fontId="50" fillId="0" borderId="23" xfId="0" applyNumberFormat="1" applyFont="1" applyBorder="1" applyAlignment="1">
      <alignment horizontal="center"/>
    </xf>
    <xf numFmtId="9" fontId="56" fillId="0" borderId="23" xfId="0" applyNumberFormat="1" applyFont="1" applyFill="1" applyBorder="1" applyAlignment="1">
      <alignment horizontal="center"/>
    </xf>
    <xf numFmtId="9" fontId="61" fillId="0" borderId="23" xfId="0" applyNumberFormat="1" applyFont="1" applyBorder="1" applyAlignment="1">
      <alignment horizontal="center"/>
    </xf>
    <xf numFmtId="2" fontId="50" fillId="0" borderId="24" xfId="0" applyNumberFormat="1" applyFont="1" applyBorder="1" applyAlignment="1">
      <alignment horizontal="center" vertical="top" wrapText="1"/>
    </xf>
    <xf numFmtId="168" fontId="62" fillId="0" borderId="23" xfId="0" applyNumberFormat="1" applyFont="1" applyFill="1" applyBorder="1" applyAlignment="1">
      <alignment horizontal="center" vertical="top"/>
    </xf>
    <xf numFmtId="168" fontId="50" fillId="0" borderId="23" xfId="0" applyNumberFormat="1" applyFont="1" applyFill="1" applyBorder="1" applyAlignment="1">
      <alignment horizontal="center" vertical="top"/>
    </xf>
    <xf numFmtId="168" fontId="70" fillId="0" borderId="23" xfId="0" applyNumberFormat="1" applyFont="1" applyFill="1" applyBorder="1" applyAlignment="1">
      <alignment horizontal="center" vertical="top"/>
    </xf>
    <xf numFmtId="168" fontId="66" fillId="0" borderId="23" xfId="0" applyNumberFormat="1" applyFont="1" applyFill="1" applyBorder="1" applyAlignment="1">
      <alignment horizontal="center" vertical="top"/>
    </xf>
    <xf numFmtId="168" fontId="66" fillId="0" borderId="23" xfId="0" applyFont="1" applyBorder="1" applyAlignment="1">
      <alignment horizontal="center" vertical="top"/>
    </xf>
    <xf numFmtId="168" fontId="70" fillId="0" borderId="23" xfId="0" applyFont="1" applyBorder="1" applyAlignment="1">
      <alignment horizontal="center" vertical="top"/>
    </xf>
    <xf numFmtId="2" fontId="46" fillId="0" borderId="30" xfId="0" applyNumberFormat="1" applyFont="1" applyFill="1" applyBorder="1" applyAlignment="1">
      <alignment horizontal="center"/>
    </xf>
    <xf numFmtId="168" fontId="55" fillId="0" borderId="23" xfId="0" applyFont="1" applyBorder="1" applyAlignment="1">
      <alignment horizontal="center" vertical="top"/>
    </xf>
    <xf numFmtId="168" fontId="61" fillId="0" borderId="23" xfId="0" applyNumberFormat="1" applyFont="1" applyFill="1" applyBorder="1" applyAlignment="1">
      <alignment horizontal="center" vertical="top"/>
    </xf>
    <xf numFmtId="2" fontId="46" fillId="0" borderId="31" xfId="0" applyNumberFormat="1" applyFont="1" applyFill="1" applyBorder="1" applyAlignment="1">
      <alignment horizontal="center"/>
    </xf>
    <xf numFmtId="168" fontId="62" fillId="0" borderId="13" xfId="0" applyNumberFormat="1" applyFont="1" applyFill="1" applyBorder="1" applyAlignment="1">
      <alignment horizontal="center" vertical="top"/>
    </xf>
    <xf numFmtId="168" fontId="50" fillId="0" borderId="13" xfId="0" applyNumberFormat="1" applyFont="1" applyFill="1" applyBorder="1" applyAlignment="1">
      <alignment horizontal="center" vertical="top"/>
    </xf>
    <xf numFmtId="168" fontId="55" fillId="0" borderId="13" xfId="0" applyFont="1" applyBorder="1" applyAlignment="1">
      <alignment horizontal="center" vertical="top"/>
    </xf>
    <xf numFmtId="168" fontId="70" fillId="0" borderId="13" xfId="0" applyNumberFormat="1" applyFont="1" applyFill="1" applyBorder="1" applyAlignment="1">
      <alignment horizontal="center" vertical="top"/>
    </xf>
    <xf numFmtId="168" fontId="56" fillId="0" borderId="13" xfId="0" applyNumberFormat="1" applyFont="1" applyFill="1" applyBorder="1" applyAlignment="1">
      <alignment horizontal="center" vertical="top"/>
    </xf>
    <xf numFmtId="168" fontId="69" fillId="0" borderId="13" xfId="0" applyNumberFormat="1" applyFont="1" applyFill="1" applyBorder="1" applyAlignment="1">
      <alignment horizontal="center" vertical="top"/>
    </xf>
    <xf numFmtId="168" fontId="58" fillId="0" borderId="13" xfId="0" applyNumberFormat="1" applyFont="1" applyFill="1" applyBorder="1" applyAlignment="1">
      <alignment horizontal="center" vertical="top"/>
    </xf>
    <xf numFmtId="168" fontId="70" fillId="0" borderId="13" xfId="0" applyFont="1" applyBorder="1" applyAlignment="1">
      <alignment horizontal="center" vertical="top"/>
    </xf>
    <xf numFmtId="168" fontId="61" fillId="0" borderId="13" xfId="0" applyNumberFormat="1" applyFont="1" applyFill="1" applyBorder="1" applyAlignment="1">
      <alignment horizontal="center" vertical="top"/>
    </xf>
    <xf numFmtId="168" fontId="43" fillId="0" borderId="25" xfId="0" applyFont="1" applyBorder="1"/>
    <xf numFmtId="2" fontId="47" fillId="0" borderId="26" xfId="0" applyNumberFormat="1" applyFont="1" applyFill="1" applyBorder="1" applyAlignment="1">
      <alignment horizontal="center"/>
    </xf>
    <xf numFmtId="2" fontId="51" fillId="0" borderId="26" xfId="0" applyNumberFormat="1" applyFont="1" applyBorder="1" applyAlignment="1">
      <alignment horizontal="center" vertical="top" wrapText="1"/>
    </xf>
    <xf numFmtId="168" fontId="51" fillId="0" borderId="13" xfId="0" applyNumberFormat="1" applyFont="1" applyFill="1" applyBorder="1" applyAlignment="1">
      <alignment horizontal="center" vertical="top"/>
    </xf>
    <xf numFmtId="168" fontId="43" fillId="0" borderId="13" xfId="0" applyNumberFormat="1" applyFont="1" applyFill="1" applyBorder="1" applyAlignment="1">
      <alignment horizontal="center" vertical="top"/>
    </xf>
    <xf numFmtId="168" fontId="71" fillId="0" borderId="13" xfId="0" applyNumberFormat="1" applyFont="1" applyFill="1" applyBorder="1" applyAlignment="1">
      <alignment horizontal="center" vertical="top"/>
    </xf>
    <xf numFmtId="168" fontId="72" fillId="0" borderId="13" xfId="0" applyNumberFormat="1" applyFont="1" applyFill="1" applyBorder="1" applyAlignment="1">
      <alignment horizontal="center" vertical="top"/>
    </xf>
    <xf numFmtId="168" fontId="59" fillId="0" borderId="13" xfId="0" applyFont="1" applyBorder="1" applyAlignment="1">
      <alignment horizontal="center" vertical="top"/>
    </xf>
    <xf numFmtId="168" fontId="71" fillId="0" borderId="13" xfId="0" applyFont="1" applyBorder="1" applyAlignment="1">
      <alignment horizontal="center" vertical="top"/>
    </xf>
    <xf numFmtId="168" fontId="56" fillId="0" borderId="13" xfId="0" applyFont="1" applyBorder="1"/>
    <xf numFmtId="168" fontId="56" fillId="0" borderId="25" xfId="0" applyFont="1" applyBorder="1"/>
    <xf numFmtId="2" fontId="57" fillId="0" borderId="26" xfId="0" applyNumberFormat="1" applyFont="1" applyFill="1" applyBorder="1" applyAlignment="1">
      <alignment horizontal="center"/>
    </xf>
    <xf numFmtId="2" fontId="58" fillId="0" borderId="26" xfId="0" applyNumberFormat="1" applyFont="1" applyBorder="1" applyAlignment="1">
      <alignment horizontal="center" vertical="top" wrapText="1"/>
    </xf>
    <xf numFmtId="168" fontId="60" fillId="0" borderId="13" xfId="0" applyFont="1" applyBorder="1" applyAlignment="1">
      <alignment horizontal="center" vertical="top"/>
    </xf>
    <xf numFmtId="168" fontId="56" fillId="0" borderId="13" xfId="0" applyFont="1" applyBorder="1" applyAlignment="1">
      <alignment horizontal="center" vertical="top"/>
    </xf>
    <xf numFmtId="168" fontId="48" fillId="0" borderId="22" xfId="0" applyNumberFormat="1" applyFont="1" applyBorder="1" applyAlignment="1">
      <alignment horizontal="center"/>
    </xf>
    <xf numFmtId="168" fontId="52" fillId="0" borderId="25" xfId="0" applyNumberFormat="1" applyFont="1" applyBorder="1" applyAlignment="1">
      <alignment horizontal="center" vertical="top" wrapText="1"/>
    </xf>
    <xf numFmtId="168" fontId="54" fillId="0" borderId="13" xfId="0" applyNumberFormat="1" applyFont="1" applyFill="1" applyBorder="1" applyAlignment="1">
      <alignment horizontal="center" vertical="center"/>
    </xf>
    <xf numFmtId="168" fontId="54" fillId="0" borderId="13" xfId="0" applyNumberFormat="1" applyFont="1" applyBorder="1" applyAlignment="1">
      <alignment horizontal="center" vertical="center"/>
    </xf>
    <xf numFmtId="168" fontId="54" fillId="0" borderId="13" xfId="0" applyFont="1" applyBorder="1" applyAlignment="1">
      <alignment horizontal="center" vertical="center"/>
    </xf>
    <xf numFmtId="2" fontId="36" fillId="0" borderId="13" xfId="0" applyNumberFormat="1" applyFont="1" applyFill="1" applyBorder="1" applyAlignment="1">
      <alignment horizontal="center" vertical="top"/>
    </xf>
    <xf numFmtId="2" fontId="70" fillId="0" borderId="13" xfId="0" applyNumberFormat="1" applyFont="1" applyBorder="1" applyAlignment="1">
      <alignment horizontal="center" vertical="top"/>
    </xf>
    <xf numFmtId="2" fontId="70" fillId="0" borderId="13" xfId="0" applyNumberFormat="1" applyFont="1" applyFill="1" applyBorder="1" applyAlignment="1">
      <alignment horizontal="center" vertical="top"/>
    </xf>
    <xf numFmtId="2" fontId="55" fillId="0" borderId="13" xfId="0" applyNumberFormat="1" applyFont="1" applyBorder="1" applyAlignment="1">
      <alignment horizontal="center" vertical="top"/>
    </xf>
    <xf numFmtId="168" fontId="36" fillId="0" borderId="23" xfId="0" applyFont="1" applyBorder="1" applyAlignment="1">
      <alignment horizontal="center"/>
    </xf>
    <xf numFmtId="2" fontId="64" fillId="35" borderId="13" xfId="0" applyNumberFormat="1" applyFont="1" applyFill="1" applyBorder="1" applyAlignment="1">
      <alignment horizontal="center" vertical="top"/>
    </xf>
    <xf numFmtId="2" fontId="73" fillId="35" borderId="13" xfId="0" applyNumberFormat="1" applyFont="1" applyFill="1" applyBorder="1" applyAlignment="1">
      <alignment horizontal="center" vertical="top"/>
    </xf>
    <xf numFmtId="168" fontId="69" fillId="35" borderId="23" xfId="0" applyFont="1" applyFill="1" applyBorder="1" applyAlignment="1">
      <alignment horizontal="center" vertical="top"/>
    </xf>
    <xf numFmtId="168" fontId="69" fillId="35" borderId="13" xfId="0" applyFont="1" applyFill="1" applyBorder="1" applyAlignment="1">
      <alignment horizontal="center" vertical="top"/>
    </xf>
    <xf numFmtId="168" fontId="72" fillId="35" borderId="13" xfId="0" applyFont="1" applyFill="1" applyBorder="1" applyAlignment="1">
      <alignment horizontal="center" vertical="top"/>
    </xf>
    <xf numFmtId="0" fontId="36" fillId="0" borderId="33" xfId="0" applyNumberFormat="1" applyFont="1" applyBorder="1" applyAlignment="1">
      <alignment horizontal="left"/>
    </xf>
    <xf numFmtId="168" fontId="36" fillId="0" borderId="0" xfId="0" applyNumberFormat="1" applyFont="1" applyBorder="1" applyAlignment="1">
      <alignment horizontal="left"/>
    </xf>
    <xf numFmtId="168" fontId="36" fillId="0" borderId="13" xfId="0" applyNumberFormat="1" applyFont="1" applyBorder="1" applyAlignment="1">
      <alignment horizontal="center"/>
    </xf>
    <xf numFmtId="9" fontId="36" fillId="0" borderId="13" xfId="0" applyNumberFormat="1" applyFont="1" applyBorder="1" applyAlignment="1">
      <alignment horizontal="center"/>
    </xf>
    <xf numFmtId="0" fontId="36" fillId="0" borderId="34" xfId="0" applyNumberFormat="1" applyFont="1" applyBorder="1" applyAlignment="1">
      <alignment horizontal="left"/>
    </xf>
    <xf numFmtId="168" fontId="70" fillId="0" borderId="13" xfId="0" applyNumberFormat="1" applyFont="1" applyFill="1" applyBorder="1" applyAlignment="1">
      <alignment horizontal="center" vertical="center"/>
    </xf>
    <xf numFmtId="168" fontId="74" fillId="0" borderId="10" xfId="0" applyNumberFormat="1" applyFont="1" applyBorder="1" applyAlignment="1">
      <alignment horizontal="left"/>
    </xf>
    <xf numFmtId="0" fontId="74" fillId="0" borderId="13" xfId="0" applyNumberFormat="1" applyFont="1" applyBorder="1" applyAlignment="1">
      <alignment horizontal="center"/>
    </xf>
    <xf numFmtId="168" fontId="74" fillId="0" borderId="23" xfId="0" applyNumberFormat="1" applyFont="1" applyBorder="1" applyAlignment="1">
      <alignment horizontal="center"/>
    </xf>
    <xf numFmtId="9" fontId="74" fillId="0" borderId="23" xfId="0" applyNumberFormat="1" applyFont="1" applyBorder="1" applyAlignment="1">
      <alignment horizontal="center"/>
    </xf>
    <xf numFmtId="168" fontId="74" fillId="0" borderId="23" xfId="0" applyNumberFormat="1" applyFont="1" applyFill="1" applyBorder="1" applyAlignment="1">
      <alignment horizontal="center" vertical="top"/>
    </xf>
    <xf numFmtId="168" fontId="74" fillId="0" borderId="13" xfId="0" applyNumberFormat="1" applyFont="1" applyFill="1" applyBorder="1" applyAlignment="1">
      <alignment horizontal="center" vertical="top"/>
    </xf>
    <xf numFmtId="168" fontId="70" fillId="0" borderId="13" xfId="0" applyNumberFormat="1" applyFont="1" applyBorder="1" applyAlignment="1">
      <alignment horizontal="center" vertical="center"/>
    </xf>
    <xf numFmtId="0" fontId="74" fillId="0" borderId="19" xfId="0" applyNumberFormat="1" applyFont="1" applyBorder="1" applyAlignment="1">
      <alignment horizontal="left"/>
    </xf>
    <xf numFmtId="0" fontId="74" fillId="0" borderId="23" xfId="0" applyNumberFormat="1" applyFont="1" applyFill="1" applyBorder="1" applyAlignment="1">
      <alignment horizontal="center"/>
    </xf>
    <xf numFmtId="168" fontId="75" fillId="0" borderId="23" xfId="0" applyNumberFormat="1" applyFont="1" applyFill="1" applyBorder="1" applyAlignment="1">
      <alignment horizontal="center" vertical="top"/>
    </xf>
    <xf numFmtId="168" fontId="75" fillId="0" borderId="13" xfId="0" applyNumberFormat="1" applyFont="1" applyFill="1" applyBorder="1" applyAlignment="1">
      <alignment horizontal="center" vertical="top"/>
    </xf>
    <xf numFmtId="0" fontId="74" fillId="0" borderId="23" xfId="0" applyNumberFormat="1" applyFont="1" applyBorder="1" applyAlignment="1">
      <alignment horizontal="center"/>
    </xf>
    <xf numFmtId="168" fontId="36" fillId="0" borderId="10" xfId="0" applyFont="1" applyBorder="1" applyAlignment="1">
      <alignment horizontal="left"/>
    </xf>
    <xf numFmtId="0" fontId="70" fillId="0" borderId="13" xfId="0" applyNumberFormat="1" applyFont="1" applyFill="1" applyBorder="1" applyAlignment="1">
      <alignment horizontal="center"/>
    </xf>
    <xf numFmtId="168" fontId="70" fillId="0" borderId="23" xfId="0" applyNumberFormat="1" applyFont="1" applyFill="1" applyBorder="1" applyAlignment="1">
      <alignment horizontal="center"/>
    </xf>
    <xf numFmtId="168" fontId="36" fillId="0" borderId="35" xfId="0" applyNumberFormat="1" applyFont="1" applyBorder="1" applyAlignment="1">
      <alignment horizontal="left"/>
    </xf>
    <xf numFmtId="168" fontId="36" fillId="0" borderId="23" xfId="0" applyFont="1" applyBorder="1" applyAlignment="1">
      <alignment horizontal="center" vertical="center"/>
    </xf>
    <xf numFmtId="168" fontId="70" fillId="35" borderId="23" xfId="0" applyFont="1" applyFill="1" applyBorder="1" applyAlignment="1">
      <alignment horizontal="center"/>
    </xf>
    <xf numFmtId="9" fontId="70" fillId="35" borderId="23" xfId="0" applyNumberFormat="1" applyFont="1" applyFill="1" applyBorder="1" applyAlignment="1">
      <alignment horizontal="center"/>
    </xf>
    <xf numFmtId="168" fontId="70" fillId="35" borderId="23" xfId="0" applyFont="1" applyFill="1" applyBorder="1" applyAlignment="1">
      <alignment horizontal="center" vertical="top"/>
    </xf>
    <xf numFmtId="0" fontId="61" fillId="0" borderId="13" xfId="0" applyNumberFormat="1" applyFont="1" applyFill="1" applyBorder="1" applyAlignment="1">
      <alignment horizontal="center"/>
    </xf>
    <xf numFmtId="168" fontId="70" fillId="0" borderId="36" xfId="0" applyNumberFormat="1" applyFont="1" applyBorder="1" applyAlignment="1">
      <alignment horizontal="left"/>
    </xf>
    <xf numFmtId="168" fontId="36" fillId="0" borderId="36" xfId="0" applyNumberFormat="1" applyFont="1" applyBorder="1" applyAlignment="1">
      <alignment horizontal="left"/>
    </xf>
    <xf numFmtId="2" fontId="36" fillId="0" borderId="12" xfId="0" applyNumberFormat="1" applyFont="1" applyFill="1" applyBorder="1" applyAlignment="1">
      <alignment horizontal="center" vertical="top"/>
    </xf>
    <xf numFmtId="168" fontId="36" fillId="0" borderId="23" xfId="0" applyFont="1" applyBorder="1" applyAlignment="1">
      <alignment horizontal="center" vertical="top"/>
    </xf>
    <xf numFmtId="0" fontId="74" fillId="0" borderId="19" xfId="0" applyNumberFormat="1" applyFont="1" applyFill="1" applyBorder="1" applyAlignment="1">
      <alignment horizontal="left"/>
    </xf>
    <xf numFmtId="168" fontId="74" fillId="0" borderId="10" xfId="0" applyNumberFormat="1" applyFont="1" applyFill="1" applyBorder="1" applyAlignment="1">
      <alignment horizontal="left"/>
    </xf>
    <xf numFmtId="0" fontId="74" fillId="0" borderId="13" xfId="0" applyNumberFormat="1" applyFont="1" applyFill="1" applyBorder="1" applyAlignment="1">
      <alignment horizontal="center"/>
    </xf>
    <xf numFmtId="168" fontId="74" fillId="0" borderId="0" xfId="0" applyNumberFormat="1" applyFont="1" applyFill="1" applyBorder="1" applyAlignment="1">
      <alignment horizontal="center"/>
    </xf>
    <xf numFmtId="168" fontId="74" fillId="0" borderId="23" xfId="0" applyNumberFormat="1" applyFont="1" applyFill="1" applyBorder="1" applyAlignment="1">
      <alignment horizontal="center"/>
    </xf>
    <xf numFmtId="9" fontId="74" fillId="0" borderId="23" xfId="0" applyNumberFormat="1" applyFont="1" applyFill="1" applyBorder="1" applyAlignment="1">
      <alignment horizontal="center"/>
    </xf>
    <xf numFmtId="168" fontId="74" fillId="0" borderId="0" xfId="0" applyNumberFormat="1" applyFont="1" applyBorder="1" applyAlignment="1">
      <alignment horizontal="center"/>
    </xf>
    <xf numFmtId="168" fontId="36" fillId="0" borderId="10" xfId="0" applyNumberFormat="1" applyFont="1" applyBorder="1" applyAlignment="1">
      <alignment horizontal="center"/>
    </xf>
    <xf numFmtId="168" fontId="36" fillId="0" borderId="0" xfId="0" applyNumberFormat="1" applyFont="1" applyFill="1" applyBorder="1" applyAlignment="1">
      <alignment horizontal="center" vertical="top"/>
    </xf>
    <xf numFmtId="0" fontId="36" fillId="0" borderId="12" xfId="0" applyNumberFormat="1" applyFont="1" applyBorder="1" applyAlignment="1">
      <alignment horizontal="center"/>
    </xf>
    <xf numFmtId="168" fontId="74" fillId="0" borderId="10" xfId="0" applyNumberFormat="1" applyFont="1" applyBorder="1" applyAlignment="1">
      <alignment horizontal="center"/>
    </xf>
    <xf numFmtId="168" fontId="74" fillId="0" borderId="13" xfId="0" applyNumberFormat="1" applyFont="1" applyBorder="1" applyAlignment="1">
      <alignment horizontal="center"/>
    </xf>
    <xf numFmtId="168" fontId="36" fillId="35" borderId="37" xfId="0" applyFont="1" applyFill="1" applyBorder="1" applyAlignment="1">
      <alignment horizontal="left"/>
    </xf>
    <xf numFmtId="168" fontId="56" fillId="0" borderId="23" xfId="0" applyFont="1" applyBorder="1" applyAlignment="1">
      <alignment horizontal="center"/>
    </xf>
    <xf numFmtId="0" fontId="74" fillId="0" borderId="10" xfId="0" applyNumberFormat="1" applyFont="1" applyBorder="1" applyAlignment="1">
      <alignment horizontal="center"/>
    </xf>
    <xf numFmtId="168" fontId="61" fillId="0" borderId="23" xfId="0" applyNumberFormat="1" applyFont="1" applyFill="1" applyBorder="1" applyAlignment="1">
      <alignment horizontal="center"/>
    </xf>
    <xf numFmtId="168" fontId="64" fillId="0" borderId="23" xfId="0" applyFont="1" applyFill="1" applyBorder="1" applyAlignment="1">
      <alignment horizontal="center"/>
    </xf>
    <xf numFmtId="168" fontId="36" fillId="35" borderId="39" xfId="0" applyFont="1" applyFill="1" applyBorder="1" applyAlignment="1">
      <alignment horizontal="left"/>
    </xf>
    <xf numFmtId="0" fontId="36" fillId="0" borderId="40" xfId="0" applyNumberFormat="1" applyFont="1" applyBorder="1"/>
    <xf numFmtId="2" fontId="46" fillId="0" borderId="21" xfId="0" applyNumberFormat="1" applyFont="1" applyFill="1" applyBorder="1" applyAlignment="1">
      <alignment horizontal="center"/>
    </xf>
    <xf numFmtId="2" fontId="46" fillId="0" borderId="11" xfId="0" applyNumberFormat="1" applyFont="1" applyFill="1" applyBorder="1" applyAlignment="1">
      <alignment horizontal="center"/>
    </xf>
    <xf numFmtId="168" fontId="53" fillId="0" borderId="31" xfId="0" applyFont="1" applyBorder="1" applyAlignment="1">
      <alignment horizontal="center" vertical="center" textRotation="90" wrapText="1"/>
    </xf>
    <xf numFmtId="168" fontId="21" fillId="0" borderId="25" xfId="0" applyFont="1" applyBorder="1" applyAlignment="1">
      <alignment horizontal="center" vertical="center" textRotation="90" wrapText="1"/>
    </xf>
    <xf numFmtId="0" fontId="61" fillId="0" borderId="19" xfId="0" applyNumberFormat="1" applyFont="1" applyFill="1" applyBorder="1" applyAlignment="1">
      <alignment horizontal="left"/>
    </xf>
    <xf numFmtId="168" fontId="61" fillId="0" borderId="10" xfId="0" applyNumberFormat="1" applyFont="1" applyFill="1" applyBorder="1" applyAlignment="1">
      <alignment horizontal="left"/>
    </xf>
    <xf numFmtId="9" fontId="62" fillId="0" borderId="23" xfId="0" applyNumberFormat="1" applyFont="1" applyFill="1" applyBorder="1" applyAlignment="1">
      <alignment horizontal="center"/>
    </xf>
    <xf numFmtId="9" fontId="50" fillId="0" borderId="23" xfId="0" applyNumberFormat="1" applyFont="1" applyFill="1" applyBorder="1" applyAlignment="1">
      <alignment horizontal="center"/>
    </xf>
    <xf numFmtId="168" fontId="68" fillId="0" borderId="23" xfId="0" applyFont="1" applyFill="1" applyBorder="1" applyAlignment="1">
      <alignment horizontal="center"/>
    </xf>
    <xf numFmtId="168" fontId="64" fillId="0" borderId="23" xfId="0" applyNumberFormat="1" applyFont="1" applyFill="1" applyBorder="1" applyAlignment="1">
      <alignment horizontal="center"/>
    </xf>
    <xf numFmtId="168" fontId="36" fillId="0" borderId="13" xfId="0" applyFont="1" applyFill="1" applyBorder="1"/>
    <xf numFmtId="168" fontId="55" fillId="0" borderId="23" xfId="0" applyFont="1" applyFill="1" applyBorder="1" applyAlignment="1">
      <alignment horizontal="center" vertical="top"/>
    </xf>
    <xf numFmtId="168" fontId="55" fillId="0" borderId="13" xfId="0" applyFont="1" applyFill="1" applyBorder="1" applyAlignment="1">
      <alignment horizontal="center" vertical="top"/>
    </xf>
    <xf numFmtId="168" fontId="70" fillId="0" borderId="10" xfId="0" applyNumberFormat="1" applyFont="1" applyFill="1" applyBorder="1" applyAlignment="1">
      <alignment horizontal="left"/>
    </xf>
    <xf numFmtId="9" fontId="70" fillId="0" borderId="23" xfId="0" applyNumberFormat="1" applyFont="1" applyFill="1" applyBorder="1" applyAlignment="1">
      <alignment horizontal="center"/>
    </xf>
    <xf numFmtId="0" fontId="36" fillId="0" borderId="10" xfId="0" applyNumberFormat="1" applyFont="1" applyFill="1" applyBorder="1" applyAlignment="1">
      <alignment horizontal="left"/>
    </xf>
    <xf numFmtId="9" fontId="61" fillId="0" borderId="23" xfId="0" applyNumberFormat="1" applyFont="1" applyFill="1" applyBorder="1" applyAlignment="1">
      <alignment horizontal="center"/>
    </xf>
    <xf numFmtId="168" fontId="59" fillId="0" borderId="13" xfId="0" applyFont="1" applyFill="1" applyBorder="1" applyAlignment="1">
      <alignment horizontal="center" vertical="top"/>
    </xf>
    <xf numFmtId="168" fontId="60" fillId="0" borderId="13" xfId="0" applyFont="1" applyFill="1" applyBorder="1" applyAlignment="1">
      <alignment horizontal="center" vertical="top"/>
    </xf>
    <xf numFmtId="168" fontId="36" fillId="0" borderId="35" xfId="0" applyNumberFormat="1" applyFont="1" applyFill="1" applyBorder="1" applyAlignment="1">
      <alignment horizontal="left"/>
    </xf>
    <xf numFmtId="168" fontId="70" fillId="0" borderId="23" xfId="0" applyFont="1" applyFill="1" applyBorder="1" applyAlignment="1">
      <alignment horizontal="center"/>
    </xf>
    <xf numFmtId="168" fontId="54" fillId="0" borderId="13" xfId="0" applyFont="1" applyFill="1" applyBorder="1" applyAlignment="1">
      <alignment horizontal="center" vertical="center"/>
    </xf>
    <xf numFmtId="168" fontId="66" fillId="0" borderId="23" xfId="0" applyFont="1" applyFill="1" applyBorder="1" applyAlignment="1">
      <alignment horizontal="center" vertical="top"/>
    </xf>
    <xf numFmtId="168" fontId="70" fillId="0" borderId="23" xfId="0" applyFont="1" applyFill="1" applyBorder="1" applyAlignment="1">
      <alignment horizontal="center" vertical="top"/>
    </xf>
    <xf numFmtId="168" fontId="70" fillId="0" borderId="13" xfId="0" applyFont="1" applyFill="1" applyBorder="1" applyAlignment="1">
      <alignment horizontal="center" vertical="top"/>
    </xf>
    <xf numFmtId="168" fontId="71" fillId="0" borderId="13" xfId="0" applyFont="1" applyFill="1" applyBorder="1" applyAlignment="1">
      <alignment horizontal="center" vertical="top"/>
    </xf>
    <xf numFmtId="168" fontId="36" fillId="0" borderId="10" xfId="0" applyFont="1" applyFill="1" applyBorder="1" applyAlignment="1">
      <alignment horizontal="left"/>
    </xf>
    <xf numFmtId="168" fontId="36" fillId="0" borderId="23" xfId="0" applyFont="1" applyFill="1" applyBorder="1" applyAlignment="1">
      <alignment horizontal="center" vertical="top"/>
    </xf>
    <xf numFmtId="168" fontId="67" fillId="0" borderId="10" xfId="0" applyFont="1" applyFill="1" applyBorder="1" applyAlignment="1">
      <alignment horizontal="left"/>
    </xf>
    <xf numFmtId="0" fontId="36" fillId="0" borderId="17" xfId="0" applyNumberFormat="1" applyFont="1" applyFill="1" applyBorder="1" applyAlignment="1">
      <alignment horizontal="left"/>
    </xf>
    <xf numFmtId="2" fontId="55" fillId="0" borderId="13" xfId="0" applyNumberFormat="1" applyFont="1" applyFill="1" applyBorder="1" applyAlignment="1">
      <alignment horizontal="center" vertical="top"/>
    </xf>
    <xf numFmtId="168" fontId="74" fillId="0" borderId="10" xfId="0" applyNumberFormat="1" applyFont="1" applyFill="1" applyBorder="1" applyAlignment="1">
      <alignment horizontal="center"/>
    </xf>
    <xf numFmtId="168" fontId="74" fillId="0" borderId="13" xfId="0" applyNumberFormat="1" applyFont="1" applyFill="1" applyBorder="1" applyAlignment="1">
      <alignment horizontal="center"/>
    </xf>
    <xf numFmtId="168" fontId="36" fillId="0" borderId="23" xfId="0" applyFont="1" applyFill="1" applyBorder="1"/>
    <xf numFmtId="168" fontId="36" fillId="0" borderId="13" xfId="0" applyNumberFormat="1" applyFont="1" applyFill="1" applyBorder="1" applyAlignment="1">
      <alignment horizontal="center"/>
    </xf>
    <xf numFmtId="9" fontId="36" fillId="0" borderId="13" xfId="0" applyNumberFormat="1" applyFont="1" applyFill="1" applyBorder="1" applyAlignment="1">
      <alignment horizontal="center"/>
    </xf>
    <xf numFmtId="0" fontId="36" fillId="0" borderId="33" xfId="0" applyNumberFormat="1" applyFont="1" applyFill="1" applyBorder="1" applyAlignment="1">
      <alignment horizontal="left"/>
    </xf>
    <xf numFmtId="168" fontId="36" fillId="0" borderId="0" xfId="0" applyNumberFormat="1" applyFont="1" applyFill="1" applyBorder="1" applyAlignment="1">
      <alignment horizontal="left"/>
    </xf>
    <xf numFmtId="0" fontId="36" fillId="0" borderId="34" xfId="0" applyNumberFormat="1" applyFont="1" applyFill="1" applyBorder="1" applyAlignment="1">
      <alignment horizontal="left"/>
    </xf>
    <xf numFmtId="168" fontId="36" fillId="0" borderId="19" xfId="0" applyFont="1" applyFill="1" applyBorder="1" applyAlignment="1">
      <alignment horizontal="left"/>
    </xf>
    <xf numFmtId="168" fontId="36" fillId="0" borderId="32" xfId="0" applyFont="1" applyFill="1" applyBorder="1" applyAlignment="1">
      <alignment horizontal="left"/>
    </xf>
    <xf numFmtId="168" fontId="36" fillId="0" borderId="23" xfId="0" applyFont="1" applyFill="1" applyBorder="1" applyAlignment="1">
      <alignment horizontal="center" vertical="center"/>
    </xf>
    <xf numFmtId="168" fontId="69" fillId="0" borderId="23" xfId="0" applyFont="1" applyFill="1" applyBorder="1" applyAlignment="1">
      <alignment horizontal="center" vertical="top"/>
    </xf>
    <xf numFmtId="168" fontId="69" fillId="0" borderId="13" xfId="0" applyFont="1" applyFill="1" applyBorder="1" applyAlignment="1">
      <alignment horizontal="center" vertical="top"/>
    </xf>
    <xf numFmtId="168" fontId="72" fillId="0" borderId="13" xfId="0" applyFont="1" applyFill="1" applyBorder="1" applyAlignment="1">
      <alignment horizontal="center" vertical="top"/>
    </xf>
    <xf numFmtId="2" fontId="64" fillId="0" borderId="13" xfId="0" applyNumberFormat="1" applyFont="1" applyFill="1" applyBorder="1" applyAlignment="1">
      <alignment horizontal="center" vertical="top"/>
    </xf>
    <xf numFmtId="2" fontId="73" fillId="0" borderId="13" xfId="0" applyNumberFormat="1" applyFont="1" applyFill="1" applyBorder="1" applyAlignment="1">
      <alignment horizontal="center" vertical="top"/>
    </xf>
    <xf numFmtId="168" fontId="36" fillId="0" borderId="13" xfId="0" applyNumberFormat="1" applyFont="1" applyFill="1" applyBorder="1" applyAlignment="1">
      <alignment horizontal="center" vertical="center"/>
    </xf>
    <xf numFmtId="0" fontId="36" fillId="0" borderId="12" xfId="0" applyNumberFormat="1" applyFont="1" applyFill="1" applyBorder="1" applyAlignment="1">
      <alignment horizontal="left"/>
    </xf>
    <xf numFmtId="168" fontId="56" fillId="0" borderId="13" xfId="0" applyFont="1" applyFill="1" applyBorder="1" applyAlignment="1">
      <alignment horizontal="center" vertical="top"/>
    </xf>
    <xf numFmtId="0" fontId="36" fillId="0" borderId="12" xfId="0" applyNumberFormat="1" applyFont="1" applyFill="1" applyBorder="1" applyAlignment="1">
      <alignment horizontal="center"/>
    </xf>
    <xf numFmtId="0" fontId="36" fillId="0" borderId="40" xfId="0" applyNumberFormat="1" applyFont="1" applyFill="1" applyBorder="1" applyAlignment="1">
      <alignment horizontal="left"/>
    </xf>
    <xf numFmtId="168" fontId="70" fillId="0" borderId="40" xfId="0" applyNumberFormat="1" applyFont="1" applyFill="1" applyBorder="1" applyAlignment="1">
      <alignment horizontal="left"/>
    </xf>
    <xf numFmtId="168" fontId="36" fillId="0" borderId="40" xfId="0" applyNumberFormat="1" applyFont="1" applyFill="1" applyBorder="1" applyAlignment="1">
      <alignment horizontal="left"/>
    </xf>
    <xf numFmtId="168" fontId="36" fillId="0" borderId="0" xfId="0" applyNumberFormat="1" applyFont="1" applyBorder="1" applyAlignment="1">
      <alignment horizontal="center"/>
    </xf>
    <xf numFmtId="0" fontId="70" fillId="0" borderId="38" xfId="0" applyNumberFormat="1" applyFont="1" applyBorder="1" applyAlignment="1">
      <alignment horizontal="left"/>
    </xf>
    <xf numFmtId="168" fontId="70" fillId="0" borderId="0" xfId="0" applyNumberFormat="1" applyFont="1" applyFill="1" applyBorder="1" applyAlignment="1">
      <alignment horizontal="center" vertical="top"/>
    </xf>
    <xf numFmtId="168" fontId="70" fillId="0" borderId="13" xfId="0" applyNumberFormat="1" applyFont="1" applyBorder="1" applyAlignment="1">
      <alignment horizontal="center"/>
    </xf>
    <xf numFmtId="9" fontId="75" fillId="0" borderId="23" xfId="0" applyNumberFormat="1" applyFont="1" applyBorder="1" applyAlignment="1">
      <alignment horizontal="center"/>
    </xf>
    <xf numFmtId="0" fontId="74" fillId="0" borderId="12" xfId="0" applyNumberFormat="1" applyFont="1" applyBorder="1" applyAlignment="1">
      <alignment horizontal="center"/>
    </xf>
  </cellXfs>
  <cellStyles count="24613">
    <cellStyle name="20 % - Accent1" xfId="26" builtinId="30" hidden="1"/>
    <cellStyle name="20 % - Accent2" xfId="30" builtinId="34" hidden="1"/>
    <cellStyle name="20 % - Accent3" xfId="34" builtinId="38" hidden="1"/>
    <cellStyle name="20 % - Accent4" xfId="38" builtinId="42" hidden="1"/>
    <cellStyle name="20 % - Accent5" xfId="42" builtinId="46" hidden="1"/>
    <cellStyle name="20 % - Accent6" xfId="46" builtinId="50" hidden="1"/>
    <cellStyle name="40 % - Accent1" xfId="27" builtinId="31" hidden="1"/>
    <cellStyle name="40 % - Accent2" xfId="31" builtinId="35" hidden="1"/>
    <cellStyle name="40 % - Accent3" xfId="35" builtinId="39" hidden="1"/>
    <cellStyle name="40 % - Accent4" xfId="39" builtinId="43" hidden="1"/>
    <cellStyle name="40 % - Accent5" xfId="43" builtinId="47" hidden="1"/>
    <cellStyle name="40 % - Accent6" xfId="47" builtinId="51" hidden="1"/>
    <cellStyle name="60 % - Accent1" xfId="28" builtinId="32" hidden="1"/>
    <cellStyle name="60 % - Accent2" xfId="32" builtinId="36" hidden="1"/>
    <cellStyle name="60 % - Accent3" xfId="36" builtinId="40" hidden="1"/>
    <cellStyle name="60 % - Accent4" xfId="40" builtinId="44" hidden="1"/>
    <cellStyle name="60 % - Accent5" xfId="44" builtinId="48" hidden="1"/>
    <cellStyle name="60 %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Avertissement" xfId="21" builtinId="11" hidden="1"/>
    <cellStyle name="Calcul" xfId="18" builtinId="22" hidden="1"/>
    <cellStyle name="Cellule liée" xfId="19" builtinId="24" hidden="1"/>
    <cellStyle name="Entrée" xfId="16" builtinId="20" hidden="1"/>
    <cellStyle name="Insatisfaisant" xfId="14" builtinId="27" hidden="1"/>
    <cellStyle name="Int_%_Marge" xfId="3664" xr:uid="{00000000-0005-0000-0000-00001E000000}"/>
    <cellStyle name="Int_Remise" xfId="50" xr:uid="{00000000-0005-0000-0000-00001F000000}"/>
    <cellStyle name="Lien hypertexte" xfId="20913" builtinId="8" hidden="1"/>
    <cellStyle name="Lien hypertexte" xfId="20865" builtinId="8" hidden="1"/>
    <cellStyle name="Lien hypertexte" xfId="20833" builtinId="8" hidden="1"/>
    <cellStyle name="Lien hypertexte" xfId="20801" builtinId="8" hidden="1"/>
    <cellStyle name="Lien hypertexte" xfId="20753" builtinId="8" hidden="1"/>
    <cellStyle name="Lien hypertexte" xfId="20721" builtinId="8" hidden="1"/>
    <cellStyle name="Lien hypertexte" xfId="20689" builtinId="8" hidden="1"/>
    <cellStyle name="Lien hypertexte" xfId="20657" builtinId="8" hidden="1"/>
    <cellStyle name="Lien hypertexte" xfId="20609" builtinId="8" hidden="1"/>
    <cellStyle name="Lien hypertexte" xfId="20577" builtinId="8" hidden="1"/>
    <cellStyle name="Lien hypertexte" xfId="20545" builtinId="8" hidden="1"/>
    <cellStyle name="Lien hypertexte" xfId="20497" builtinId="8" hidden="1"/>
    <cellStyle name="Lien hypertexte" xfId="20465" builtinId="8" hidden="1"/>
    <cellStyle name="Lien hypertexte" xfId="20433" builtinId="8" hidden="1"/>
    <cellStyle name="Lien hypertexte" xfId="20401" builtinId="8" hidden="1"/>
    <cellStyle name="Lien hypertexte" xfId="20353" builtinId="8" hidden="1"/>
    <cellStyle name="Lien hypertexte" xfId="20321" builtinId="8" hidden="1"/>
    <cellStyle name="Lien hypertexte" xfId="20289" builtinId="8" hidden="1"/>
    <cellStyle name="Lien hypertexte" xfId="20241" builtinId="8" hidden="1"/>
    <cellStyle name="Lien hypertexte" xfId="20209" builtinId="8" hidden="1"/>
    <cellStyle name="Lien hypertexte" xfId="20177" builtinId="8" hidden="1"/>
    <cellStyle name="Lien hypertexte" xfId="20145" builtinId="8" hidden="1"/>
    <cellStyle name="Lien hypertexte" xfId="20097" builtinId="8" hidden="1"/>
    <cellStyle name="Lien hypertexte" xfId="20065" builtinId="8" hidden="1"/>
    <cellStyle name="Lien hypertexte" xfId="20033" builtinId="8" hidden="1"/>
    <cellStyle name="Lien hypertexte" xfId="19985" builtinId="8" hidden="1"/>
    <cellStyle name="Lien hypertexte" xfId="19953" builtinId="8" hidden="1"/>
    <cellStyle name="Lien hypertexte" xfId="19921" builtinId="8" hidden="1"/>
    <cellStyle name="Lien hypertexte" xfId="19889" builtinId="8" hidden="1"/>
    <cellStyle name="Lien hypertexte" xfId="19841" builtinId="8" hidden="1"/>
    <cellStyle name="Lien hypertexte" xfId="19809" builtinId="8" hidden="1"/>
    <cellStyle name="Lien hypertexte" xfId="19777" builtinId="8" hidden="1"/>
    <cellStyle name="Lien hypertexte" xfId="19729" builtinId="8" hidden="1"/>
    <cellStyle name="Lien hypertexte" xfId="19697" builtinId="8" hidden="1"/>
    <cellStyle name="Lien hypertexte" xfId="19665" builtinId="8" hidden="1"/>
    <cellStyle name="Lien hypertexte" xfId="19633" builtinId="8" hidden="1"/>
    <cellStyle name="Lien hypertexte" xfId="19585" builtinId="8" hidden="1"/>
    <cellStyle name="Lien hypertexte" xfId="19553" builtinId="8" hidden="1"/>
    <cellStyle name="Lien hypertexte" xfId="19521" builtinId="8" hidden="1"/>
    <cellStyle name="Lien hypertexte" xfId="19473" builtinId="8" hidden="1"/>
    <cellStyle name="Lien hypertexte" xfId="19441" builtinId="8" hidden="1"/>
    <cellStyle name="Lien hypertexte" xfId="19409" builtinId="8" hidden="1"/>
    <cellStyle name="Lien hypertexte" xfId="19377" builtinId="8" hidden="1"/>
    <cellStyle name="Lien hypertexte" xfId="19329" builtinId="8" hidden="1"/>
    <cellStyle name="Lien hypertexte" xfId="19297" builtinId="8" hidden="1"/>
    <cellStyle name="Lien hypertexte" xfId="19265" builtinId="8" hidden="1"/>
    <cellStyle name="Lien hypertexte" xfId="19217" builtinId="8" hidden="1"/>
    <cellStyle name="Lien hypertexte" xfId="19185" builtinId="8" hidden="1"/>
    <cellStyle name="Lien hypertexte" xfId="19153" builtinId="8" hidden="1"/>
    <cellStyle name="Lien hypertexte" xfId="19121" builtinId="8" hidden="1"/>
    <cellStyle name="Lien hypertexte" xfId="19073" builtinId="8" hidden="1"/>
    <cellStyle name="Lien hypertexte" xfId="19041" builtinId="8" hidden="1"/>
    <cellStyle name="Lien hypertexte" xfId="19009" builtinId="8" hidden="1"/>
    <cellStyle name="Lien hypertexte" xfId="18961" builtinId="8" hidden="1"/>
    <cellStyle name="Lien hypertexte" xfId="18929" builtinId="8" hidden="1"/>
    <cellStyle name="Lien hypertexte" xfId="18897" builtinId="8" hidden="1"/>
    <cellStyle name="Lien hypertexte" xfId="18865" builtinId="8" hidden="1"/>
    <cellStyle name="Lien hypertexte" xfId="15938" builtinId="8" hidden="1"/>
    <cellStyle name="Lien hypertexte" xfId="15942" builtinId="8" hidden="1"/>
    <cellStyle name="Lien hypertexte" xfId="15946" builtinId="8" hidden="1"/>
    <cellStyle name="Lien hypertexte" xfId="15954" builtinId="8" hidden="1"/>
    <cellStyle name="Lien hypertexte" xfId="15958" builtinId="8" hidden="1"/>
    <cellStyle name="Lien hypertexte" xfId="15962" builtinId="8" hidden="1"/>
    <cellStyle name="Lien hypertexte" xfId="15966" builtinId="8" hidden="1"/>
    <cellStyle name="Lien hypertexte" xfId="15972" builtinId="8" hidden="1"/>
    <cellStyle name="Lien hypertexte" xfId="15976" builtinId="8" hidden="1"/>
    <cellStyle name="Lien hypertexte" xfId="15980" builtinId="8" hidden="1"/>
    <cellStyle name="Lien hypertexte" xfId="15988" builtinId="8" hidden="1"/>
    <cellStyle name="Lien hypertexte" xfId="15992" builtinId="8" hidden="1"/>
    <cellStyle name="Lien hypertexte" xfId="15996" builtinId="8" hidden="1"/>
    <cellStyle name="Lien hypertexte" xfId="16000" builtinId="8" hidden="1"/>
    <cellStyle name="Lien hypertexte" xfId="16006" builtinId="8" hidden="1"/>
    <cellStyle name="Lien hypertexte" xfId="16010" builtinId="8" hidden="1"/>
    <cellStyle name="Lien hypertexte" xfId="16014" builtinId="8" hidden="1"/>
    <cellStyle name="Lien hypertexte" xfId="16022" builtinId="8" hidden="1"/>
    <cellStyle name="Lien hypertexte" xfId="16026" builtinId="8" hidden="1"/>
    <cellStyle name="Lien hypertexte" xfId="16030" builtinId="8" hidden="1"/>
    <cellStyle name="Lien hypertexte" xfId="16034" builtinId="8" hidden="1"/>
    <cellStyle name="Lien hypertexte" xfId="16040" builtinId="8" hidden="1"/>
    <cellStyle name="Lien hypertexte" xfId="16044" builtinId="8" hidden="1"/>
    <cellStyle name="Lien hypertexte" xfId="16050" builtinId="8" hidden="1"/>
    <cellStyle name="Lien hypertexte" xfId="16056" builtinId="8" hidden="1"/>
    <cellStyle name="Lien hypertexte" xfId="16060" builtinId="8" hidden="1"/>
    <cellStyle name="Lien hypertexte" xfId="16064" builtinId="8" hidden="1"/>
    <cellStyle name="Lien hypertexte" xfId="16068" builtinId="8" hidden="1"/>
    <cellStyle name="Lien hypertexte" xfId="16074" builtinId="8" hidden="1"/>
    <cellStyle name="Lien hypertexte" xfId="16078" builtinId="8" hidden="1"/>
    <cellStyle name="Lien hypertexte" xfId="16084" builtinId="8" hidden="1"/>
    <cellStyle name="Lien hypertexte" xfId="16090" builtinId="8" hidden="1"/>
    <cellStyle name="Lien hypertexte" xfId="16094" builtinId="8" hidden="1"/>
    <cellStyle name="Lien hypertexte" xfId="16098" builtinId="8" hidden="1"/>
    <cellStyle name="Lien hypertexte" xfId="16102" builtinId="8" hidden="1"/>
    <cellStyle name="Lien hypertexte" xfId="16108" builtinId="8" hidden="1"/>
    <cellStyle name="Lien hypertexte" xfId="16114" builtinId="8" hidden="1"/>
    <cellStyle name="Lien hypertexte" xfId="16118" builtinId="8" hidden="1"/>
    <cellStyle name="Lien hypertexte" xfId="16124" builtinId="8" hidden="1"/>
    <cellStyle name="Lien hypertexte" xfId="16128" builtinId="8" hidden="1"/>
    <cellStyle name="Lien hypertexte" xfId="16132" builtinId="8" hidden="1"/>
    <cellStyle name="Lien hypertexte" xfId="16136" builtinId="8" hidden="1"/>
    <cellStyle name="Lien hypertexte" xfId="16142" builtinId="8" hidden="1"/>
    <cellStyle name="Lien hypertexte" xfId="16148" builtinId="8" hidden="1"/>
    <cellStyle name="Lien hypertexte" xfId="16152" builtinId="8" hidden="1"/>
    <cellStyle name="Lien hypertexte" xfId="16158" builtinId="8" hidden="1"/>
    <cellStyle name="Lien hypertexte" xfId="16162" builtinId="8" hidden="1"/>
    <cellStyle name="Lien hypertexte" xfId="16166" builtinId="8" hidden="1"/>
    <cellStyle name="Lien hypertexte" xfId="16170" builtinId="8" hidden="1"/>
    <cellStyle name="Lien hypertexte" xfId="16178" builtinId="8" hidden="1"/>
    <cellStyle name="Lien hypertexte" xfId="16182" builtinId="8" hidden="1"/>
    <cellStyle name="Lien hypertexte" xfId="16186" builtinId="8" hidden="1"/>
    <cellStyle name="Lien hypertexte" xfId="16192" builtinId="8" hidden="1"/>
    <cellStyle name="Lien hypertexte" xfId="16196" builtinId="8" hidden="1"/>
    <cellStyle name="Lien hypertexte" xfId="16200" builtinId="8" hidden="1"/>
    <cellStyle name="Lien hypertexte" xfId="16204" builtinId="8" hidden="1"/>
    <cellStyle name="Lien hypertexte" xfId="16212" builtinId="8" hidden="1"/>
    <cellStyle name="Lien hypertexte" xfId="16216" builtinId="8" hidden="1"/>
    <cellStyle name="Lien hypertexte" xfId="16220" builtinId="8" hidden="1"/>
    <cellStyle name="Lien hypertexte" xfId="16226" builtinId="8" hidden="1"/>
    <cellStyle name="Lien hypertexte" xfId="16230" builtinId="8" hidden="1"/>
    <cellStyle name="Lien hypertexte" xfId="16234" builtinId="8" hidden="1"/>
    <cellStyle name="Lien hypertexte" xfId="16238" builtinId="8" hidden="1"/>
    <cellStyle name="Lien hypertexte" xfId="16246" builtinId="8" hidden="1"/>
    <cellStyle name="Lien hypertexte" xfId="16250" builtinId="8" hidden="1"/>
    <cellStyle name="Lien hypertexte" xfId="16254" builtinId="8" hidden="1"/>
    <cellStyle name="Lien hypertexte" xfId="16260" builtinId="8" hidden="1"/>
    <cellStyle name="Lien hypertexte" xfId="16264" builtinId="8" hidden="1"/>
    <cellStyle name="Lien hypertexte" xfId="16268" builtinId="8" hidden="1"/>
    <cellStyle name="Lien hypertexte" xfId="16274" builtinId="8" hidden="1"/>
    <cellStyle name="Lien hypertexte" xfId="16280" builtinId="8" hidden="1"/>
    <cellStyle name="Lien hypertexte" xfId="16284" builtinId="8" hidden="1"/>
    <cellStyle name="Lien hypertexte" xfId="16288" builtinId="8" hidden="1"/>
    <cellStyle name="Lien hypertexte" xfId="16294" builtinId="8" hidden="1"/>
    <cellStyle name="Lien hypertexte" xfId="16298" builtinId="8" hidden="1"/>
    <cellStyle name="Lien hypertexte" xfId="16302" builtinId="8" hidden="1"/>
    <cellStyle name="Lien hypertexte" xfId="16308" builtinId="8" hidden="1"/>
    <cellStyle name="Lien hypertexte" xfId="16314" builtinId="8" hidden="1"/>
    <cellStyle name="Lien hypertexte" xfId="16318" builtinId="8" hidden="1"/>
    <cellStyle name="Lien hypertexte" xfId="16322" builtinId="8" hidden="1"/>
    <cellStyle name="Lien hypertexte" xfId="16328" builtinId="8" hidden="1"/>
    <cellStyle name="Lien hypertexte" xfId="16332" builtinId="8" hidden="1"/>
    <cellStyle name="Lien hypertexte" xfId="16338" builtinId="8" hidden="1"/>
    <cellStyle name="Lien hypertexte" xfId="16342" builtinId="8" hidden="1"/>
    <cellStyle name="Lien hypertexte" xfId="16348" builtinId="8" hidden="1"/>
    <cellStyle name="Lien hypertexte" xfId="16352" builtinId="8" hidden="1"/>
    <cellStyle name="Lien hypertexte" xfId="16356" builtinId="8" hidden="1"/>
    <cellStyle name="Lien hypertexte" xfId="16362" builtinId="8" hidden="1"/>
    <cellStyle name="Lien hypertexte" xfId="16366" builtinId="8" hidden="1"/>
    <cellStyle name="Lien hypertexte" xfId="16372" builtinId="8" hidden="1"/>
    <cellStyle name="Lien hypertexte" xfId="16376" builtinId="8" hidden="1"/>
    <cellStyle name="Lien hypertexte" xfId="16382" builtinId="8" hidden="1"/>
    <cellStyle name="Lien hypertexte" xfId="16386" builtinId="8" hidden="1"/>
    <cellStyle name="Lien hypertexte" xfId="16390" builtinId="8" hidden="1"/>
    <cellStyle name="Lien hypertexte" xfId="16396" builtinId="8" hidden="1"/>
    <cellStyle name="Lien hypertexte" xfId="16402" builtinId="8" hidden="1"/>
    <cellStyle name="Lien hypertexte" xfId="16406" builtinId="8" hidden="1"/>
    <cellStyle name="Lien hypertexte" xfId="16410" builtinId="8" hidden="1"/>
    <cellStyle name="Lien hypertexte" xfId="16416" builtinId="8" hidden="1"/>
    <cellStyle name="Lien hypertexte" xfId="16420" builtinId="8" hidden="1"/>
    <cellStyle name="Lien hypertexte" xfId="16424" builtinId="8" hidden="1"/>
    <cellStyle name="Lien hypertexte" xfId="16430" builtinId="8" hidden="1"/>
    <cellStyle name="Lien hypertexte" xfId="16436" builtinId="8" hidden="1"/>
    <cellStyle name="Lien hypertexte" xfId="16440" builtinId="8" hidden="1"/>
    <cellStyle name="Lien hypertexte" xfId="16444" builtinId="8" hidden="1"/>
    <cellStyle name="Lien hypertexte" xfId="16450" builtinId="8" hidden="1"/>
    <cellStyle name="Lien hypertexte" xfId="16454" builtinId="8" hidden="1"/>
    <cellStyle name="Lien hypertexte" xfId="16458" builtinId="8" hidden="1"/>
    <cellStyle name="Lien hypertexte" xfId="16466" builtinId="8" hidden="1"/>
    <cellStyle name="Lien hypertexte" xfId="16470" builtinId="8" hidden="1"/>
    <cellStyle name="Lien hypertexte" xfId="16474" builtinId="8" hidden="1"/>
    <cellStyle name="Lien hypertexte" xfId="16478" builtinId="8" hidden="1"/>
    <cellStyle name="Lien hypertexte" xfId="16484" builtinId="8" hidden="1"/>
    <cellStyle name="Lien hypertexte" xfId="16488" builtinId="8" hidden="1"/>
    <cellStyle name="Lien hypertexte" xfId="16492" builtinId="8" hidden="1"/>
    <cellStyle name="Lien hypertexte" xfId="16500" builtinId="8" hidden="1"/>
    <cellStyle name="Lien hypertexte" xfId="16504" builtinId="8" hidden="1"/>
    <cellStyle name="Lien hypertexte" xfId="16508" builtinId="8" hidden="1"/>
    <cellStyle name="Lien hypertexte" xfId="16512" builtinId="8" hidden="1"/>
    <cellStyle name="Lien hypertexte" xfId="16518" builtinId="8" hidden="1"/>
    <cellStyle name="Lien hypertexte" xfId="16522" builtinId="8" hidden="1"/>
    <cellStyle name="Lien hypertexte" xfId="16526" builtinId="8" hidden="1"/>
    <cellStyle name="Lien hypertexte" xfId="16534" builtinId="8" hidden="1"/>
    <cellStyle name="Lien hypertexte" xfId="16538" builtinId="8" hidden="1"/>
    <cellStyle name="Lien hypertexte" xfId="16542" builtinId="8" hidden="1"/>
    <cellStyle name="Lien hypertexte" xfId="16546" builtinId="8" hidden="1"/>
    <cellStyle name="Lien hypertexte" xfId="16552" builtinId="8" hidden="1"/>
    <cellStyle name="Lien hypertexte" xfId="16556" builtinId="8" hidden="1"/>
    <cellStyle name="Lien hypertexte" xfId="16562" builtinId="8" hidden="1"/>
    <cellStyle name="Lien hypertexte" xfId="16568" builtinId="8" hidden="1"/>
    <cellStyle name="Lien hypertexte" xfId="16572" builtinId="8" hidden="1"/>
    <cellStyle name="Lien hypertexte" xfId="16576" builtinId="8" hidden="1"/>
    <cellStyle name="Lien hypertexte" xfId="16580" builtinId="8" hidden="1"/>
    <cellStyle name="Lien hypertexte" xfId="16586" builtinId="8" hidden="1"/>
    <cellStyle name="Lien hypertexte" xfId="16590" builtinId="8" hidden="1"/>
    <cellStyle name="Lien hypertexte" xfId="16596" builtinId="8" hidden="1"/>
    <cellStyle name="Lien hypertexte" xfId="16602" builtinId="8" hidden="1"/>
    <cellStyle name="Lien hypertexte" xfId="16606" builtinId="8" hidden="1"/>
    <cellStyle name="Lien hypertexte" xfId="16610" builtinId="8" hidden="1"/>
    <cellStyle name="Lien hypertexte" xfId="16614" builtinId="8" hidden="1"/>
    <cellStyle name="Lien hypertexte" xfId="16620" builtinId="8" hidden="1"/>
    <cellStyle name="Lien hypertexte" xfId="16626" builtinId="8" hidden="1"/>
    <cellStyle name="Lien hypertexte" xfId="16630" builtinId="8" hidden="1"/>
    <cellStyle name="Lien hypertexte" xfId="16636" builtinId="8" hidden="1"/>
    <cellStyle name="Lien hypertexte" xfId="16640" builtinId="8" hidden="1"/>
    <cellStyle name="Lien hypertexte" xfId="16644" builtinId="8" hidden="1"/>
    <cellStyle name="Lien hypertexte" xfId="16648" builtinId="8" hidden="1"/>
    <cellStyle name="Lien hypertexte" xfId="16654" builtinId="8" hidden="1"/>
    <cellStyle name="Lien hypertexte" xfId="16660" builtinId="8" hidden="1"/>
    <cellStyle name="Lien hypertexte" xfId="16664" builtinId="8" hidden="1"/>
    <cellStyle name="Lien hypertexte" xfId="16670" builtinId="8" hidden="1"/>
    <cellStyle name="Lien hypertexte" xfId="16674" builtinId="8" hidden="1"/>
    <cellStyle name="Lien hypertexte" xfId="16678" builtinId="8" hidden="1"/>
    <cellStyle name="Lien hypertexte" xfId="16682" builtinId="8" hidden="1"/>
    <cellStyle name="Lien hypertexte" xfId="16690" builtinId="8" hidden="1"/>
    <cellStyle name="Lien hypertexte" xfId="16694" builtinId="8" hidden="1"/>
    <cellStyle name="Lien hypertexte" xfId="16698" builtinId="8" hidden="1"/>
    <cellStyle name="Lien hypertexte" xfId="16704" builtinId="8" hidden="1"/>
    <cellStyle name="Lien hypertexte" xfId="16708" builtinId="8" hidden="1"/>
    <cellStyle name="Lien hypertexte" xfId="16712" builtinId="8" hidden="1"/>
    <cellStyle name="Lien hypertexte" xfId="16716" builtinId="8" hidden="1"/>
    <cellStyle name="Lien hypertexte" xfId="16724" builtinId="8" hidden="1"/>
    <cellStyle name="Lien hypertexte" xfId="16728" builtinId="8" hidden="1"/>
    <cellStyle name="Lien hypertexte" xfId="16732" builtinId="8" hidden="1"/>
    <cellStyle name="Lien hypertexte" xfId="16738" builtinId="8" hidden="1"/>
    <cellStyle name="Lien hypertexte" xfId="16742" builtinId="8" hidden="1"/>
    <cellStyle name="Lien hypertexte" xfId="16746" builtinId="8" hidden="1"/>
    <cellStyle name="Lien hypertexte" xfId="16750" builtinId="8" hidden="1"/>
    <cellStyle name="Lien hypertexte" xfId="16758" builtinId="8" hidden="1"/>
    <cellStyle name="Lien hypertexte" xfId="16762" builtinId="8" hidden="1"/>
    <cellStyle name="Lien hypertexte" xfId="16766" builtinId="8" hidden="1"/>
    <cellStyle name="Lien hypertexte" xfId="16772" builtinId="8" hidden="1"/>
    <cellStyle name="Lien hypertexte" xfId="16776" builtinId="8" hidden="1"/>
    <cellStyle name="Lien hypertexte" xfId="16780" builtinId="8" hidden="1"/>
    <cellStyle name="Lien hypertexte" xfId="16786" builtinId="8" hidden="1"/>
    <cellStyle name="Lien hypertexte" xfId="16792" builtinId="8" hidden="1"/>
    <cellStyle name="Lien hypertexte" xfId="16796" builtinId="8" hidden="1"/>
    <cellStyle name="Lien hypertexte" xfId="16800" builtinId="8" hidden="1"/>
    <cellStyle name="Lien hypertexte" xfId="16806" builtinId="8" hidden="1"/>
    <cellStyle name="Lien hypertexte" xfId="16810" builtinId="8" hidden="1"/>
    <cellStyle name="Lien hypertexte" xfId="16814" builtinId="8" hidden="1"/>
    <cellStyle name="Lien hypertexte" xfId="16820" builtinId="8" hidden="1"/>
    <cellStyle name="Lien hypertexte" xfId="16826" builtinId="8" hidden="1"/>
    <cellStyle name="Lien hypertexte" xfId="16830" builtinId="8" hidden="1"/>
    <cellStyle name="Lien hypertexte" xfId="16834" builtinId="8" hidden="1"/>
    <cellStyle name="Lien hypertexte" xfId="16840" builtinId="8" hidden="1"/>
    <cellStyle name="Lien hypertexte" xfId="16844" builtinId="8" hidden="1"/>
    <cellStyle name="Lien hypertexte" xfId="16850" builtinId="8" hidden="1"/>
    <cellStyle name="Lien hypertexte" xfId="16854" builtinId="8" hidden="1"/>
    <cellStyle name="Lien hypertexte" xfId="16860" builtinId="8" hidden="1"/>
    <cellStyle name="Lien hypertexte" xfId="16864" builtinId="8" hidden="1"/>
    <cellStyle name="Lien hypertexte" xfId="16868" builtinId="8" hidden="1"/>
    <cellStyle name="Lien hypertexte" xfId="16874" builtinId="8" hidden="1"/>
    <cellStyle name="Lien hypertexte" xfId="16878" builtinId="8" hidden="1"/>
    <cellStyle name="Lien hypertexte" xfId="16884" builtinId="8" hidden="1"/>
    <cellStyle name="Lien hypertexte" xfId="16888" builtinId="8" hidden="1"/>
    <cellStyle name="Lien hypertexte" xfId="16894" builtinId="8" hidden="1"/>
    <cellStyle name="Lien hypertexte" xfId="16898" builtinId="8" hidden="1"/>
    <cellStyle name="Lien hypertexte" xfId="16902" builtinId="8" hidden="1"/>
    <cellStyle name="Lien hypertexte" xfId="16908" builtinId="8" hidden="1"/>
    <cellStyle name="Lien hypertexte" xfId="16914" builtinId="8" hidden="1"/>
    <cellStyle name="Lien hypertexte" xfId="16918" builtinId="8" hidden="1"/>
    <cellStyle name="Lien hypertexte" xfId="16922" builtinId="8" hidden="1"/>
    <cellStyle name="Lien hypertexte" xfId="16928" builtinId="8" hidden="1"/>
    <cellStyle name="Lien hypertexte" xfId="16932" builtinId="8" hidden="1"/>
    <cellStyle name="Lien hypertexte" xfId="16936" builtinId="8" hidden="1"/>
    <cellStyle name="Lien hypertexte" xfId="16942" builtinId="8" hidden="1"/>
    <cellStyle name="Lien hypertexte" xfId="16948" builtinId="8" hidden="1"/>
    <cellStyle name="Lien hypertexte" xfId="16952" builtinId="8" hidden="1"/>
    <cellStyle name="Lien hypertexte" xfId="16956" builtinId="8" hidden="1"/>
    <cellStyle name="Lien hypertexte" xfId="16962" builtinId="8" hidden="1"/>
    <cellStyle name="Lien hypertexte" xfId="16966" builtinId="8" hidden="1"/>
    <cellStyle name="Lien hypertexte" xfId="16970" builtinId="8" hidden="1"/>
    <cellStyle name="Lien hypertexte" xfId="16978" builtinId="8" hidden="1"/>
    <cellStyle name="Lien hypertexte" xfId="16982" builtinId="8" hidden="1"/>
    <cellStyle name="Lien hypertexte" xfId="16986" builtinId="8" hidden="1"/>
    <cellStyle name="Lien hypertexte" xfId="16990" builtinId="8" hidden="1"/>
    <cellStyle name="Lien hypertexte" xfId="16996" builtinId="8" hidden="1"/>
    <cellStyle name="Lien hypertexte" xfId="17000" builtinId="8" hidden="1"/>
    <cellStyle name="Lien hypertexte" xfId="17004" builtinId="8" hidden="1"/>
    <cellStyle name="Lien hypertexte" xfId="17012" builtinId="8" hidden="1"/>
    <cellStyle name="Lien hypertexte" xfId="17016" builtinId="8" hidden="1"/>
    <cellStyle name="Lien hypertexte" xfId="17020" builtinId="8" hidden="1"/>
    <cellStyle name="Lien hypertexte" xfId="17024" builtinId="8" hidden="1"/>
    <cellStyle name="Lien hypertexte" xfId="17030" builtinId="8" hidden="1"/>
    <cellStyle name="Lien hypertexte" xfId="17034" builtinId="8" hidden="1"/>
    <cellStyle name="Lien hypertexte" xfId="17038" builtinId="8" hidden="1"/>
    <cellStyle name="Lien hypertexte" xfId="17046" builtinId="8" hidden="1"/>
    <cellStyle name="Lien hypertexte" xfId="17050" builtinId="8" hidden="1"/>
    <cellStyle name="Lien hypertexte" xfId="17054" builtinId="8" hidden="1"/>
    <cellStyle name="Lien hypertexte" xfId="17058" builtinId="8" hidden="1"/>
    <cellStyle name="Lien hypertexte" xfId="17064" builtinId="8" hidden="1"/>
    <cellStyle name="Lien hypertexte" xfId="17068" builtinId="8" hidden="1"/>
    <cellStyle name="Lien hypertexte" xfId="17074" builtinId="8" hidden="1"/>
    <cellStyle name="Lien hypertexte" xfId="17080" builtinId="8" hidden="1"/>
    <cellStyle name="Lien hypertexte" xfId="17084" builtinId="8" hidden="1"/>
    <cellStyle name="Lien hypertexte" xfId="17088" builtinId="8" hidden="1"/>
    <cellStyle name="Lien hypertexte" xfId="17092" builtinId="8" hidden="1"/>
    <cellStyle name="Lien hypertexte" xfId="17098" builtinId="8" hidden="1"/>
    <cellStyle name="Lien hypertexte" xfId="17102" builtinId="8" hidden="1"/>
    <cellStyle name="Lien hypertexte" xfId="17108" builtinId="8" hidden="1"/>
    <cellStyle name="Lien hypertexte" xfId="17114" builtinId="8" hidden="1"/>
    <cellStyle name="Lien hypertexte" xfId="17118" builtinId="8" hidden="1"/>
    <cellStyle name="Lien hypertexte" xfId="17122" builtinId="8" hidden="1"/>
    <cellStyle name="Lien hypertexte" xfId="17126" builtinId="8" hidden="1"/>
    <cellStyle name="Lien hypertexte" xfId="17132" builtinId="8" hidden="1"/>
    <cellStyle name="Lien hypertexte" xfId="17138" builtinId="8" hidden="1"/>
    <cellStyle name="Lien hypertexte" xfId="17142" builtinId="8" hidden="1"/>
    <cellStyle name="Lien hypertexte" xfId="17148" builtinId="8" hidden="1"/>
    <cellStyle name="Lien hypertexte" xfId="17152" builtinId="8" hidden="1"/>
    <cellStyle name="Lien hypertexte" xfId="17156" builtinId="8" hidden="1"/>
    <cellStyle name="Lien hypertexte" xfId="17160" builtinId="8" hidden="1"/>
    <cellStyle name="Lien hypertexte" xfId="17166" builtinId="8" hidden="1"/>
    <cellStyle name="Lien hypertexte" xfId="17172" builtinId="8" hidden="1"/>
    <cellStyle name="Lien hypertexte" xfId="17176" builtinId="8" hidden="1"/>
    <cellStyle name="Lien hypertexte" xfId="17182" builtinId="8" hidden="1"/>
    <cellStyle name="Lien hypertexte" xfId="17186" builtinId="8" hidden="1"/>
    <cellStyle name="Lien hypertexte" xfId="17190" builtinId="8" hidden="1"/>
    <cellStyle name="Lien hypertexte" xfId="17194" builtinId="8" hidden="1"/>
    <cellStyle name="Lien hypertexte" xfId="17202" builtinId="8" hidden="1"/>
    <cellStyle name="Lien hypertexte" xfId="17206" builtinId="8" hidden="1"/>
    <cellStyle name="Lien hypertexte" xfId="17210" builtinId="8" hidden="1"/>
    <cellStyle name="Lien hypertexte" xfId="17216" builtinId="8" hidden="1"/>
    <cellStyle name="Lien hypertexte" xfId="17220" builtinId="8" hidden="1"/>
    <cellStyle name="Lien hypertexte" xfId="17224" builtinId="8" hidden="1"/>
    <cellStyle name="Lien hypertexte" xfId="17228" builtinId="8" hidden="1"/>
    <cellStyle name="Lien hypertexte" xfId="17236" builtinId="8" hidden="1"/>
    <cellStyle name="Lien hypertexte" xfId="17240" builtinId="8" hidden="1"/>
    <cellStyle name="Lien hypertexte" xfId="17244" builtinId="8" hidden="1"/>
    <cellStyle name="Lien hypertexte" xfId="17250" builtinId="8" hidden="1"/>
    <cellStyle name="Lien hypertexte" xfId="17254" builtinId="8" hidden="1"/>
    <cellStyle name="Lien hypertexte" xfId="17258" builtinId="8" hidden="1"/>
    <cellStyle name="Lien hypertexte" xfId="17262" builtinId="8" hidden="1"/>
    <cellStyle name="Lien hypertexte" xfId="17270" builtinId="8" hidden="1"/>
    <cellStyle name="Lien hypertexte" xfId="17274" builtinId="8" hidden="1"/>
    <cellStyle name="Lien hypertexte" xfId="17278" builtinId="8" hidden="1"/>
    <cellStyle name="Lien hypertexte" xfId="17284" builtinId="8" hidden="1"/>
    <cellStyle name="Lien hypertexte" xfId="17288" builtinId="8" hidden="1"/>
    <cellStyle name="Lien hypertexte" xfId="17292" builtinId="8" hidden="1"/>
    <cellStyle name="Lien hypertexte" xfId="17298" builtinId="8" hidden="1"/>
    <cellStyle name="Lien hypertexte" xfId="17304" builtinId="8" hidden="1"/>
    <cellStyle name="Lien hypertexte" xfId="17308" builtinId="8" hidden="1"/>
    <cellStyle name="Lien hypertexte" xfId="17312" builtinId="8" hidden="1"/>
    <cellStyle name="Lien hypertexte" xfId="17318" builtinId="8" hidden="1"/>
    <cellStyle name="Lien hypertexte" xfId="17322" builtinId="8" hidden="1"/>
    <cellStyle name="Lien hypertexte" xfId="17326" builtinId="8" hidden="1"/>
    <cellStyle name="Lien hypertexte" xfId="17332" builtinId="8" hidden="1"/>
    <cellStyle name="Lien hypertexte" xfId="17338" builtinId="8" hidden="1"/>
    <cellStyle name="Lien hypertexte" xfId="17342" builtinId="8" hidden="1"/>
    <cellStyle name="Lien hypertexte" xfId="17346" builtinId="8" hidden="1"/>
    <cellStyle name="Lien hypertexte" xfId="17352" builtinId="8" hidden="1"/>
    <cellStyle name="Lien hypertexte" xfId="17356" builtinId="8" hidden="1"/>
    <cellStyle name="Lien hypertexte" xfId="17362" builtinId="8" hidden="1"/>
    <cellStyle name="Lien hypertexte" xfId="17366" builtinId="8" hidden="1"/>
    <cellStyle name="Lien hypertexte" xfId="17372" builtinId="8" hidden="1"/>
    <cellStyle name="Lien hypertexte" xfId="17376" builtinId="8" hidden="1"/>
    <cellStyle name="Lien hypertexte" xfId="17380" builtinId="8" hidden="1"/>
    <cellStyle name="Lien hypertexte" xfId="17386" builtinId="8" hidden="1"/>
    <cellStyle name="Lien hypertexte" xfId="17390" builtinId="8" hidden="1"/>
    <cellStyle name="Lien hypertexte" xfId="17396" builtinId="8" hidden="1"/>
    <cellStyle name="Lien hypertexte" xfId="17400" builtinId="8" hidden="1"/>
    <cellStyle name="Lien hypertexte" xfId="17406" builtinId="8" hidden="1"/>
    <cellStyle name="Lien hypertexte" xfId="17410" builtinId="8" hidden="1"/>
    <cellStyle name="Lien hypertexte" xfId="17414" builtinId="8" hidden="1"/>
    <cellStyle name="Lien hypertexte" xfId="17420" builtinId="8" hidden="1"/>
    <cellStyle name="Lien hypertexte" xfId="17426" builtinId="8" hidden="1"/>
    <cellStyle name="Lien hypertexte" xfId="17430" builtinId="8" hidden="1"/>
    <cellStyle name="Lien hypertexte" xfId="17434" builtinId="8" hidden="1"/>
    <cellStyle name="Lien hypertexte" xfId="17440" builtinId="8" hidden="1"/>
    <cellStyle name="Lien hypertexte" xfId="17444" builtinId="8" hidden="1"/>
    <cellStyle name="Lien hypertexte" xfId="17448" builtinId="8" hidden="1"/>
    <cellStyle name="Lien hypertexte" xfId="17454" builtinId="8" hidden="1"/>
    <cellStyle name="Lien hypertexte" xfId="17460" builtinId="8" hidden="1"/>
    <cellStyle name="Lien hypertexte" xfId="17464" builtinId="8" hidden="1"/>
    <cellStyle name="Lien hypertexte" xfId="17468" builtinId="8" hidden="1"/>
    <cellStyle name="Lien hypertexte" xfId="17474" builtinId="8" hidden="1"/>
    <cellStyle name="Lien hypertexte" xfId="17478" builtinId="8" hidden="1"/>
    <cellStyle name="Lien hypertexte" xfId="17482" builtinId="8" hidden="1"/>
    <cellStyle name="Lien hypertexte" xfId="17490" builtinId="8" hidden="1"/>
    <cellStyle name="Lien hypertexte" xfId="17494" builtinId="8" hidden="1"/>
    <cellStyle name="Lien hypertexte" xfId="17498" builtinId="8" hidden="1"/>
    <cellStyle name="Lien hypertexte" xfId="17502" builtinId="8" hidden="1"/>
    <cellStyle name="Lien hypertexte" xfId="17508" builtinId="8" hidden="1"/>
    <cellStyle name="Lien hypertexte" xfId="17512" builtinId="8" hidden="1"/>
    <cellStyle name="Lien hypertexte" xfId="17516" builtinId="8" hidden="1"/>
    <cellStyle name="Lien hypertexte" xfId="17524" builtinId="8" hidden="1"/>
    <cellStyle name="Lien hypertexte" xfId="17528" builtinId="8" hidden="1"/>
    <cellStyle name="Lien hypertexte" xfId="17532" builtinId="8" hidden="1"/>
    <cellStyle name="Lien hypertexte" xfId="17536" builtinId="8" hidden="1"/>
    <cellStyle name="Lien hypertexte" xfId="17542" builtinId="8" hidden="1"/>
    <cellStyle name="Lien hypertexte" xfId="17546" builtinId="8" hidden="1"/>
    <cellStyle name="Lien hypertexte" xfId="17550" builtinId="8" hidden="1"/>
    <cellStyle name="Lien hypertexte" xfId="17558" builtinId="8" hidden="1"/>
    <cellStyle name="Lien hypertexte" xfId="17562" builtinId="8" hidden="1"/>
    <cellStyle name="Lien hypertexte" xfId="17566" builtinId="8" hidden="1"/>
    <cellStyle name="Lien hypertexte" xfId="17570" builtinId="8" hidden="1"/>
    <cellStyle name="Lien hypertexte" xfId="17576" builtinId="8" hidden="1"/>
    <cellStyle name="Lien hypertexte" xfId="17580" builtinId="8" hidden="1"/>
    <cellStyle name="Lien hypertexte" xfId="17586" builtinId="8" hidden="1"/>
    <cellStyle name="Lien hypertexte" xfId="17592" builtinId="8" hidden="1"/>
    <cellStyle name="Lien hypertexte" xfId="17596" builtinId="8" hidden="1"/>
    <cellStyle name="Lien hypertexte" xfId="17600" builtinId="8" hidden="1"/>
    <cellStyle name="Lien hypertexte" xfId="17604" builtinId="8" hidden="1"/>
    <cellStyle name="Lien hypertexte" xfId="17610" builtinId="8" hidden="1"/>
    <cellStyle name="Lien hypertexte" xfId="17614" builtinId="8" hidden="1"/>
    <cellStyle name="Lien hypertexte" xfId="17620" builtinId="8" hidden="1"/>
    <cellStyle name="Lien hypertexte" xfId="17626" builtinId="8" hidden="1"/>
    <cellStyle name="Lien hypertexte" xfId="17630" builtinId="8" hidden="1"/>
    <cellStyle name="Lien hypertexte" xfId="17634" builtinId="8" hidden="1"/>
    <cellStyle name="Lien hypertexte" xfId="17638" builtinId="8" hidden="1"/>
    <cellStyle name="Lien hypertexte" xfId="17644" builtinId="8" hidden="1"/>
    <cellStyle name="Lien hypertexte" xfId="17650" builtinId="8" hidden="1"/>
    <cellStyle name="Lien hypertexte" xfId="17654" builtinId="8" hidden="1"/>
    <cellStyle name="Lien hypertexte" xfId="17660" builtinId="8" hidden="1"/>
    <cellStyle name="Lien hypertexte" xfId="17664" builtinId="8" hidden="1"/>
    <cellStyle name="Lien hypertexte" xfId="17668" builtinId="8" hidden="1"/>
    <cellStyle name="Lien hypertexte" xfId="17672" builtinId="8" hidden="1"/>
    <cellStyle name="Lien hypertexte" xfId="17678" builtinId="8" hidden="1"/>
    <cellStyle name="Lien hypertexte" xfId="17684" builtinId="8" hidden="1"/>
    <cellStyle name="Lien hypertexte" xfId="17688" builtinId="8" hidden="1"/>
    <cellStyle name="Lien hypertexte" xfId="17694" builtinId="8" hidden="1"/>
    <cellStyle name="Lien hypertexte" xfId="17698" builtinId="8" hidden="1"/>
    <cellStyle name="Lien hypertexte" xfId="17702" builtinId="8" hidden="1"/>
    <cellStyle name="Lien hypertexte" xfId="17706" builtinId="8" hidden="1"/>
    <cellStyle name="Lien hypertexte" xfId="17714" builtinId="8" hidden="1"/>
    <cellStyle name="Lien hypertexte" xfId="17718" builtinId="8" hidden="1"/>
    <cellStyle name="Lien hypertexte" xfId="17722" builtinId="8" hidden="1"/>
    <cellStyle name="Lien hypertexte" xfId="17728" builtinId="8" hidden="1"/>
    <cellStyle name="Lien hypertexte" xfId="17732" builtinId="8" hidden="1"/>
    <cellStyle name="Lien hypertexte" xfId="17736" builtinId="8" hidden="1"/>
    <cellStyle name="Lien hypertexte" xfId="17740" builtinId="8" hidden="1"/>
    <cellStyle name="Lien hypertexte" xfId="17748" builtinId="8" hidden="1"/>
    <cellStyle name="Lien hypertexte" xfId="17752" builtinId="8" hidden="1"/>
    <cellStyle name="Lien hypertexte" xfId="17756" builtinId="8" hidden="1"/>
    <cellStyle name="Lien hypertexte" xfId="17762" builtinId="8" hidden="1"/>
    <cellStyle name="Lien hypertexte" xfId="17766" builtinId="8" hidden="1"/>
    <cellStyle name="Lien hypertexte" xfId="17770" builtinId="8" hidden="1"/>
    <cellStyle name="Lien hypertexte" xfId="17774" builtinId="8" hidden="1"/>
    <cellStyle name="Lien hypertexte" xfId="17782" builtinId="8" hidden="1"/>
    <cellStyle name="Lien hypertexte" xfId="17786" builtinId="8" hidden="1"/>
    <cellStyle name="Lien hypertexte" xfId="17790" builtinId="8" hidden="1"/>
    <cellStyle name="Lien hypertexte" xfId="17796" builtinId="8" hidden="1"/>
    <cellStyle name="Lien hypertexte" xfId="17800" builtinId="8" hidden="1"/>
    <cellStyle name="Lien hypertexte" xfId="17804" builtinId="8" hidden="1"/>
    <cellStyle name="Lien hypertexte" xfId="17810" builtinId="8" hidden="1"/>
    <cellStyle name="Lien hypertexte" xfId="17816" builtinId="8" hidden="1"/>
    <cellStyle name="Lien hypertexte" xfId="17820" builtinId="8" hidden="1"/>
    <cellStyle name="Lien hypertexte" xfId="17824" builtinId="8" hidden="1"/>
    <cellStyle name="Lien hypertexte" xfId="17830" builtinId="8" hidden="1"/>
    <cellStyle name="Lien hypertexte" xfId="17834" builtinId="8" hidden="1"/>
    <cellStyle name="Lien hypertexte" xfId="17838" builtinId="8" hidden="1"/>
    <cellStyle name="Lien hypertexte" xfId="17844" builtinId="8" hidden="1"/>
    <cellStyle name="Lien hypertexte" xfId="17850" builtinId="8" hidden="1"/>
    <cellStyle name="Lien hypertexte" xfId="17854" builtinId="8" hidden="1"/>
    <cellStyle name="Lien hypertexte" xfId="17858" builtinId="8" hidden="1"/>
    <cellStyle name="Lien hypertexte" xfId="17864" builtinId="8" hidden="1"/>
    <cellStyle name="Lien hypertexte" xfId="17868" builtinId="8" hidden="1"/>
    <cellStyle name="Lien hypertexte" xfId="17874" builtinId="8" hidden="1"/>
    <cellStyle name="Lien hypertexte" xfId="17878" builtinId="8" hidden="1"/>
    <cellStyle name="Lien hypertexte" xfId="17884" builtinId="8" hidden="1"/>
    <cellStyle name="Lien hypertexte" xfId="17888" builtinId="8" hidden="1"/>
    <cellStyle name="Lien hypertexte" xfId="17892" builtinId="8" hidden="1"/>
    <cellStyle name="Lien hypertexte" xfId="17898" builtinId="8" hidden="1"/>
    <cellStyle name="Lien hypertexte" xfId="17902" builtinId="8" hidden="1"/>
    <cellStyle name="Lien hypertexte" xfId="17908" builtinId="8" hidden="1"/>
    <cellStyle name="Lien hypertexte" xfId="17912" builtinId="8" hidden="1"/>
    <cellStyle name="Lien hypertexte" xfId="17918" builtinId="8" hidden="1"/>
    <cellStyle name="Lien hypertexte" xfId="17922" builtinId="8" hidden="1"/>
    <cellStyle name="Lien hypertexte" xfId="17926" builtinId="8" hidden="1"/>
    <cellStyle name="Lien hypertexte" xfId="17932" builtinId="8" hidden="1"/>
    <cellStyle name="Lien hypertexte" xfId="17938" builtinId="8" hidden="1"/>
    <cellStyle name="Lien hypertexte" xfId="17942" builtinId="8" hidden="1"/>
    <cellStyle name="Lien hypertexte" xfId="17946" builtinId="8" hidden="1"/>
    <cellStyle name="Lien hypertexte" xfId="17952" builtinId="8" hidden="1"/>
    <cellStyle name="Lien hypertexte" xfId="17956" builtinId="8" hidden="1"/>
    <cellStyle name="Lien hypertexte" xfId="17960" builtinId="8" hidden="1"/>
    <cellStyle name="Lien hypertexte" xfId="17966" builtinId="8" hidden="1"/>
    <cellStyle name="Lien hypertexte" xfId="17972" builtinId="8" hidden="1"/>
    <cellStyle name="Lien hypertexte" xfId="17976" builtinId="8" hidden="1"/>
    <cellStyle name="Lien hypertexte" xfId="17980" builtinId="8" hidden="1"/>
    <cellStyle name="Lien hypertexte" xfId="17986" builtinId="8" hidden="1"/>
    <cellStyle name="Lien hypertexte" xfId="17990" builtinId="8" hidden="1"/>
    <cellStyle name="Lien hypertexte" xfId="17994" builtinId="8" hidden="1"/>
    <cellStyle name="Lien hypertexte" xfId="18002" builtinId="8" hidden="1"/>
    <cellStyle name="Lien hypertexte" xfId="18006" builtinId="8" hidden="1"/>
    <cellStyle name="Lien hypertexte" xfId="18010" builtinId="8" hidden="1"/>
    <cellStyle name="Lien hypertexte" xfId="18014" builtinId="8" hidden="1"/>
    <cellStyle name="Lien hypertexte" xfId="18020" builtinId="8" hidden="1"/>
    <cellStyle name="Lien hypertexte" xfId="18024" builtinId="8" hidden="1"/>
    <cellStyle name="Lien hypertexte" xfId="18028" builtinId="8" hidden="1"/>
    <cellStyle name="Lien hypertexte" xfId="18036" builtinId="8" hidden="1"/>
    <cellStyle name="Lien hypertexte" xfId="18040" builtinId="8" hidden="1"/>
    <cellStyle name="Lien hypertexte" xfId="18044" builtinId="8" hidden="1"/>
    <cellStyle name="Lien hypertexte" xfId="18048" builtinId="8" hidden="1"/>
    <cellStyle name="Lien hypertexte" xfId="18054" builtinId="8" hidden="1"/>
    <cellStyle name="Lien hypertexte" xfId="18058" builtinId="8" hidden="1"/>
    <cellStyle name="Lien hypertexte" xfId="18062" builtinId="8" hidden="1"/>
    <cellStyle name="Lien hypertexte" xfId="18070" builtinId="8" hidden="1"/>
    <cellStyle name="Lien hypertexte" xfId="18074" builtinId="8" hidden="1"/>
    <cellStyle name="Lien hypertexte" xfId="18078" builtinId="8" hidden="1"/>
    <cellStyle name="Lien hypertexte" xfId="18082" builtinId="8" hidden="1"/>
    <cellStyle name="Lien hypertexte" xfId="18088" builtinId="8" hidden="1"/>
    <cellStyle name="Lien hypertexte" xfId="18092" builtinId="8" hidden="1"/>
    <cellStyle name="Lien hypertexte" xfId="18098" builtinId="8" hidden="1"/>
    <cellStyle name="Lien hypertexte" xfId="18104" builtinId="8" hidden="1"/>
    <cellStyle name="Lien hypertexte" xfId="18108" builtinId="8" hidden="1"/>
    <cellStyle name="Lien hypertexte" xfId="18112" builtinId="8" hidden="1"/>
    <cellStyle name="Lien hypertexte" xfId="18116" builtinId="8" hidden="1"/>
    <cellStyle name="Lien hypertexte" xfId="18122" builtinId="8" hidden="1"/>
    <cellStyle name="Lien hypertexte" xfId="18126" builtinId="8" hidden="1"/>
    <cellStyle name="Lien hypertexte" xfId="18132" builtinId="8" hidden="1"/>
    <cellStyle name="Lien hypertexte" xfId="18138" builtinId="8" hidden="1"/>
    <cellStyle name="Lien hypertexte" xfId="18142" builtinId="8" hidden="1"/>
    <cellStyle name="Lien hypertexte" xfId="18146" builtinId="8" hidden="1"/>
    <cellStyle name="Lien hypertexte" xfId="18150" builtinId="8" hidden="1"/>
    <cellStyle name="Lien hypertexte" xfId="18156" builtinId="8" hidden="1"/>
    <cellStyle name="Lien hypertexte" xfId="18162" builtinId="8" hidden="1"/>
    <cellStyle name="Lien hypertexte" xfId="18166" builtinId="8" hidden="1"/>
    <cellStyle name="Lien hypertexte" xfId="18172" builtinId="8" hidden="1"/>
    <cellStyle name="Lien hypertexte" xfId="18176" builtinId="8" hidden="1"/>
    <cellStyle name="Lien hypertexte" xfId="18180" builtinId="8" hidden="1"/>
    <cellStyle name="Lien hypertexte" xfId="18184" builtinId="8" hidden="1"/>
    <cellStyle name="Lien hypertexte" xfId="18190" builtinId="8" hidden="1"/>
    <cellStyle name="Lien hypertexte" xfId="18196" builtinId="8" hidden="1"/>
    <cellStyle name="Lien hypertexte" xfId="18200" builtinId="8" hidden="1"/>
    <cellStyle name="Lien hypertexte" xfId="18206" builtinId="8" hidden="1"/>
    <cellStyle name="Lien hypertexte" xfId="18210" builtinId="8" hidden="1"/>
    <cellStyle name="Lien hypertexte" xfId="18214" builtinId="8" hidden="1"/>
    <cellStyle name="Lien hypertexte" xfId="18218" builtinId="8" hidden="1"/>
    <cellStyle name="Lien hypertexte" xfId="18226" builtinId="8" hidden="1"/>
    <cellStyle name="Lien hypertexte" xfId="18230" builtinId="8" hidden="1"/>
    <cellStyle name="Lien hypertexte" xfId="18234" builtinId="8" hidden="1"/>
    <cellStyle name="Lien hypertexte" xfId="18240" builtinId="8" hidden="1"/>
    <cellStyle name="Lien hypertexte" xfId="18244" builtinId="8" hidden="1"/>
    <cellStyle name="Lien hypertexte" xfId="18248" builtinId="8" hidden="1"/>
    <cellStyle name="Lien hypertexte" xfId="18252" builtinId="8" hidden="1"/>
    <cellStyle name="Lien hypertexte" xfId="18260" builtinId="8" hidden="1"/>
    <cellStyle name="Lien hypertexte" xfId="18264" builtinId="8" hidden="1"/>
    <cellStyle name="Lien hypertexte" xfId="18268" builtinId="8" hidden="1"/>
    <cellStyle name="Lien hypertexte" xfId="18274" builtinId="8" hidden="1"/>
    <cellStyle name="Lien hypertexte" xfId="18278" builtinId="8" hidden="1"/>
    <cellStyle name="Lien hypertexte" xfId="18282" builtinId="8" hidden="1"/>
    <cellStyle name="Lien hypertexte" xfId="18286" builtinId="8" hidden="1"/>
    <cellStyle name="Lien hypertexte" xfId="18294" builtinId="8" hidden="1"/>
    <cellStyle name="Lien hypertexte" xfId="18298" builtinId="8" hidden="1"/>
    <cellStyle name="Lien hypertexte" xfId="18302" builtinId="8" hidden="1"/>
    <cellStyle name="Lien hypertexte" xfId="18308" builtinId="8" hidden="1"/>
    <cellStyle name="Lien hypertexte" xfId="18329" builtinId="8" hidden="1"/>
    <cellStyle name="Lien hypertexte" xfId="18333" builtinId="8" hidden="1"/>
    <cellStyle name="Lien hypertexte" xfId="18339" builtinId="8" hidden="1"/>
    <cellStyle name="Lien hypertexte" xfId="18345" builtinId="8" hidden="1"/>
    <cellStyle name="Lien hypertexte" xfId="18349" builtinId="8" hidden="1"/>
    <cellStyle name="Lien hypertexte" xfId="18353" builtinId="8" hidden="1"/>
    <cellStyle name="Lien hypertexte" xfId="18359" builtinId="8" hidden="1"/>
    <cellStyle name="Lien hypertexte" xfId="18363" builtinId="8" hidden="1"/>
    <cellStyle name="Lien hypertexte" xfId="18367" builtinId="8" hidden="1"/>
    <cellStyle name="Lien hypertexte" xfId="18373" builtinId="8" hidden="1"/>
    <cellStyle name="Lien hypertexte" xfId="18379" builtinId="8" hidden="1"/>
    <cellStyle name="Lien hypertexte" xfId="18383" builtinId="8" hidden="1"/>
    <cellStyle name="Lien hypertexte" xfId="18387" builtinId="8" hidden="1"/>
    <cellStyle name="Lien hypertexte" xfId="18393" builtinId="8" hidden="1"/>
    <cellStyle name="Lien hypertexte" xfId="18397" builtinId="8" hidden="1"/>
    <cellStyle name="Lien hypertexte" xfId="18403" builtinId="8" hidden="1"/>
    <cellStyle name="Lien hypertexte" xfId="18407" builtinId="8" hidden="1"/>
    <cellStyle name="Lien hypertexte" xfId="18413" builtinId="8" hidden="1"/>
    <cellStyle name="Lien hypertexte" xfId="18417" builtinId="8" hidden="1"/>
    <cellStyle name="Lien hypertexte" xfId="18421" builtinId="8" hidden="1"/>
    <cellStyle name="Lien hypertexte" xfId="18427" builtinId="8" hidden="1"/>
    <cellStyle name="Lien hypertexte" xfId="18431" builtinId="8" hidden="1"/>
    <cellStyle name="Lien hypertexte" xfId="18437" builtinId="8" hidden="1"/>
    <cellStyle name="Lien hypertexte" xfId="18441" builtinId="8" hidden="1"/>
    <cellStyle name="Lien hypertexte" xfId="18447" builtinId="8" hidden="1"/>
    <cellStyle name="Lien hypertexte" xfId="18451" builtinId="8" hidden="1"/>
    <cellStyle name="Lien hypertexte" xfId="18455" builtinId="8" hidden="1"/>
    <cellStyle name="Lien hypertexte" xfId="18461" builtinId="8" hidden="1"/>
    <cellStyle name="Lien hypertexte" xfId="18467" builtinId="8" hidden="1"/>
    <cellStyle name="Lien hypertexte" xfId="18471" builtinId="8" hidden="1"/>
    <cellStyle name="Lien hypertexte" xfId="18475" builtinId="8" hidden="1"/>
    <cellStyle name="Lien hypertexte" xfId="18481" builtinId="8" hidden="1"/>
    <cellStyle name="Lien hypertexte" xfId="18485" builtinId="8" hidden="1"/>
    <cellStyle name="Lien hypertexte" xfId="18489" builtinId="8" hidden="1"/>
    <cellStyle name="Lien hypertexte" xfId="18495" builtinId="8" hidden="1"/>
    <cellStyle name="Lien hypertexte" xfId="18501" builtinId="8" hidden="1"/>
    <cellStyle name="Lien hypertexte" xfId="18505" builtinId="8" hidden="1"/>
    <cellStyle name="Lien hypertexte" xfId="18509" builtinId="8" hidden="1"/>
    <cellStyle name="Lien hypertexte" xfId="18515" builtinId="8" hidden="1"/>
    <cellStyle name="Lien hypertexte" xfId="18519" builtinId="8" hidden="1"/>
    <cellStyle name="Lien hypertexte" xfId="18523" builtinId="8" hidden="1"/>
    <cellStyle name="Lien hypertexte" xfId="18531" builtinId="8" hidden="1"/>
    <cellStyle name="Lien hypertexte" xfId="18535" builtinId="8" hidden="1"/>
    <cellStyle name="Lien hypertexte" xfId="18539" builtinId="8" hidden="1"/>
    <cellStyle name="Lien hypertexte" xfId="18543" builtinId="8" hidden="1"/>
    <cellStyle name="Lien hypertexte" xfId="18549" builtinId="8" hidden="1"/>
    <cellStyle name="Lien hypertexte" xfId="18553" builtinId="8" hidden="1"/>
    <cellStyle name="Lien hypertexte" xfId="18557" builtinId="8" hidden="1"/>
    <cellStyle name="Lien hypertexte" xfId="18565" builtinId="8" hidden="1"/>
    <cellStyle name="Lien hypertexte" xfId="18569" builtinId="8" hidden="1"/>
    <cellStyle name="Lien hypertexte" xfId="18573" builtinId="8" hidden="1"/>
    <cellStyle name="Lien hypertexte" xfId="18577" builtinId="8" hidden="1"/>
    <cellStyle name="Lien hypertexte" xfId="18583" builtinId="8" hidden="1"/>
    <cellStyle name="Lien hypertexte" xfId="18587" builtinId="8" hidden="1"/>
    <cellStyle name="Lien hypertexte" xfId="18591" builtinId="8" hidden="1"/>
    <cellStyle name="Lien hypertexte" xfId="18599" builtinId="8" hidden="1"/>
    <cellStyle name="Lien hypertexte" xfId="18603" builtinId="8" hidden="1"/>
    <cellStyle name="Lien hypertexte" xfId="18607" builtinId="8" hidden="1"/>
    <cellStyle name="Lien hypertexte" xfId="18611" builtinId="8" hidden="1"/>
    <cellStyle name="Lien hypertexte" xfId="18617" builtinId="8" hidden="1"/>
    <cellStyle name="Lien hypertexte" xfId="18621" builtinId="8" hidden="1"/>
    <cellStyle name="Lien hypertexte" xfId="18627" builtinId="8" hidden="1"/>
    <cellStyle name="Lien hypertexte" xfId="18633" builtinId="8" hidden="1"/>
    <cellStyle name="Lien hypertexte" xfId="18637" builtinId="8" hidden="1"/>
    <cellStyle name="Lien hypertexte" xfId="18641" builtinId="8" hidden="1"/>
    <cellStyle name="Lien hypertexte" xfId="18645" builtinId="8" hidden="1"/>
    <cellStyle name="Lien hypertexte" xfId="18651" builtinId="8" hidden="1"/>
    <cellStyle name="Lien hypertexte" xfId="18655" builtinId="8" hidden="1"/>
    <cellStyle name="Lien hypertexte" xfId="18661" builtinId="8" hidden="1"/>
    <cellStyle name="Lien hypertexte" xfId="18667" builtinId="8" hidden="1"/>
    <cellStyle name="Lien hypertexte" xfId="18671" builtinId="8" hidden="1"/>
    <cellStyle name="Lien hypertexte" xfId="18675" builtinId="8" hidden="1"/>
    <cellStyle name="Lien hypertexte" xfId="18679" builtinId="8" hidden="1"/>
    <cellStyle name="Lien hypertexte" xfId="18685" builtinId="8" hidden="1"/>
    <cellStyle name="Lien hypertexte" xfId="18691" builtinId="8" hidden="1"/>
    <cellStyle name="Lien hypertexte" xfId="18695" builtinId="8" hidden="1"/>
    <cellStyle name="Lien hypertexte" xfId="18701" builtinId="8" hidden="1"/>
    <cellStyle name="Lien hypertexte" xfId="18705" builtinId="8" hidden="1"/>
    <cellStyle name="Lien hypertexte" xfId="18709" builtinId="8" hidden="1"/>
    <cellStyle name="Lien hypertexte" xfId="18713" builtinId="8" hidden="1"/>
    <cellStyle name="Lien hypertexte" xfId="18719" builtinId="8" hidden="1"/>
    <cellStyle name="Lien hypertexte" xfId="18725" builtinId="8" hidden="1"/>
    <cellStyle name="Lien hypertexte" xfId="18729" builtinId="8" hidden="1"/>
    <cellStyle name="Lien hypertexte" xfId="18735" builtinId="8" hidden="1"/>
    <cellStyle name="Lien hypertexte" xfId="18739" builtinId="8" hidden="1"/>
    <cellStyle name="Lien hypertexte" xfId="18743" builtinId="8" hidden="1"/>
    <cellStyle name="Lien hypertexte" xfId="18747" builtinId="8" hidden="1"/>
    <cellStyle name="Lien hypertexte" xfId="18755" builtinId="8" hidden="1"/>
    <cellStyle name="Lien hypertexte" xfId="18759" builtinId="8" hidden="1"/>
    <cellStyle name="Lien hypertexte" xfId="18763" builtinId="8" hidden="1"/>
    <cellStyle name="Lien hypertexte" xfId="18769" builtinId="8" hidden="1"/>
    <cellStyle name="Lien hypertexte" xfId="18773" builtinId="8" hidden="1"/>
    <cellStyle name="Lien hypertexte" xfId="18777" builtinId="8" hidden="1"/>
    <cellStyle name="Lien hypertexte" xfId="18781" builtinId="8" hidden="1"/>
    <cellStyle name="Lien hypertexte" xfId="18789" builtinId="8" hidden="1"/>
    <cellStyle name="Lien hypertexte" xfId="18793" builtinId="8" hidden="1"/>
    <cellStyle name="Lien hypertexte" xfId="18797" builtinId="8" hidden="1"/>
    <cellStyle name="Lien hypertexte" xfId="18803" builtinId="8" hidden="1"/>
    <cellStyle name="Lien hypertexte" xfId="18807" builtinId="8" hidden="1"/>
    <cellStyle name="Lien hypertexte" xfId="18811" builtinId="8" hidden="1"/>
    <cellStyle name="Lien hypertexte" xfId="18815" builtinId="8" hidden="1"/>
    <cellStyle name="Lien hypertexte" xfId="18823" builtinId="8" hidden="1"/>
    <cellStyle name="Lien hypertexte" xfId="18827" builtinId="8" hidden="1"/>
    <cellStyle name="Lien hypertexte" xfId="18831" builtinId="8" hidden="1"/>
    <cellStyle name="Lien hypertexte" xfId="18837" builtinId="8" hidden="1"/>
    <cellStyle name="Lien hypertexte" xfId="18841" builtinId="8" hidden="1"/>
    <cellStyle name="Lien hypertexte" xfId="18845" builtinId="8" hidden="1"/>
    <cellStyle name="Lien hypertexte" xfId="18785" builtinId="8" hidden="1"/>
    <cellStyle name="Lien hypertexte" xfId="18689" builtinId="8" hidden="1"/>
    <cellStyle name="Lien hypertexte" xfId="18625" builtinId="8" hidden="1"/>
    <cellStyle name="Lien hypertexte" xfId="18561" builtinId="8" hidden="1"/>
    <cellStyle name="Lien hypertexte" xfId="18465" builtinId="8" hidden="1"/>
    <cellStyle name="Lien hypertexte" xfId="18401" builtinId="8" hidden="1"/>
    <cellStyle name="Lien hypertexte" xfId="18337" builtinId="8" hidden="1"/>
    <cellStyle name="Lien hypertexte" xfId="18256" builtinId="8" hidden="1"/>
    <cellStyle name="Lien hypertexte" xfId="18160" builtinId="8" hidden="1"/>
    <cellStyle name="Lien hypertexte" xfId="18096" builtinId="8" hidden="1"/>
    <cellStyle name="Lien hypertexte" xfId="18032" builtinId="8" hidden="1"/>
    <cellStyle name="Lien hypertexte" xfId="17936" builtinId="8" hidden="1"/>
    <cellStyle name="Lien hypertexte" xfId="17872" builtinId="8" hidden="1"/>
    <cellStyle name="Lien hypertexte" xfId="17808" builtinId="8" hidden="1"/>
    <cellStyle name="Lien hypertexte" xfId="17744" builtinId="8" hidden="1"/>
    <cellStyle name="Lien hypertexte" xfId="17648" builtinId="8" hidden="1"/>
    <cellStyle name="Lien hypertexte" xfId="17584" builtinId="8" hidden="1"/>
    <cellStyle name="Lien hypertexte" xfId="17520" builtinId="8" hidden="1"/>
    <cellStyle name="Lien hypertexte" xfId="17424" builtinId="8" hidden="1"/>
    <cellStyle name="Lien hypertexte" xfId="17360" builtinId="8" hidden="1"/>
    <cellStyle name="Lien hypertexte" xfId="17296" builtinId="8" hidden="1"/>
    <cellStyle name="Lien hypertexte" xfId="17232" builtinId="8" hidden="1"/>
    <cellStyle name="Lien hypertexte" xfId="17136" builtinId="8" hidden="1"/>
    <cellStyle name="Lien hypertexte" xfId="17072" builtinId="8" hidden="1"/>
    <cellStyle name="Lien hypertexte" xfId="17008" builtinId="8" hidden="1"/>
    <cellStyle name="Lien hypertexte" xfId="16912" builtinId="8" hidden="1"/>
    <cellStyle name="Lien hypertexte" xfId="16848" builtinId="8" hidden="1"/>
    <cellStyle name="Lien hypertexte" xfId="16784" builtinId="8" hidden="1"/>
    <cellStyle name="Lien hypertexte" xfId="16720" builtinId="8" hidden="1"/>
    <cellStyle name="Lien hypertexte" xfId="16624" builtinId="8" hidden="1"/>
    <cellStyle name="Lien hypertexte" xfId="16560" builtinId="8" hidden="1"/>
    <cellStyle name="Lien hypertexte" xfId="16496" builtinId="8" hidden="1"/>
    <cellStyle name="Lien hypertexte" xfId="16400" builtinId="8" hidden="1"/>
    <cellStyle name="Lien hypertexte" xfId="16336" builtinId="8" hidden="1"/>
    <cellStyle name="Lien hypertexte" xfId="16272" builtinId="8" hidden="1"/>
    <cellStyle name="Lien hypertexte" xfId="16208" builtinId="8" hidden="1"/>
    <cellStyle name="Lien hypertexte" xfId="16112" builtinId="8" hidden="1"/>
    <cellStyle name="Lien hypertexte" xfId="16048" builtinId="8" hidden="1"/>
    <cellStyle name="Lien hypertexte" xfId="15984" builtinId="8" hidden="1"/>
    <cellStyle name="Lien hypertexte" xfId="14630" builtinId="8" hidden="1"/>
    <cellStyle name="Lien hypertexte" xfId="14634" builtinId="8" hidden="1"/>
    <cellStyle name="Lien hypertexte" xfId="14638" builtinId="8" hidden="1"/>
    <cellStyle name="Lien hypertexte" xfId="14644" builtinId="8" hidden="1"/>
    <cellStyle name="Lien hypertexte" xfId="14650" builtinId="8" hidden="1"/>
    <cellStyle name="Lien hypertexte" xfId="14654" builtinId="8" hidden="1"/>
    <cellStyle name="Lien hypertexte" xfId="14658" builtinId="8" hidden="1"/>
    <cellStyle name="Lien hypertexte" xfId="14664" builtinId="8" hidden="1"/>
    <cellStyle name="Lien hypertexte" xfId="14668" builtinId="8" hidden="1"/>
    <cellStyle name="Lien hypertexte" xfId="14672" builtinId="8" hidden="1"/>
    <cellStyle name="Lien hypertexte" xfId="14676" builtinId="8" hidden="1"/>
    <cellStyle name="Lien hypertexte" xfId="14682" builtinId="8" hidden="1"/>
    <cellStyle name="Lien hypertexte" xfId="14686" builtinId="8" hidden="1"/>
    <cellStyle name="Lien hypertexte" xfId="14690" builtinId="8" hidden="1"/>
    <cellStyle name="Lien hypertexte" xfId="14696" builtinId="8" hidden="1"/>
    <cellStyle name="Lien hypertexte" xfId="14700" builtinId="8" hidden="1"/>
    <cellStyle name="Lien hypertexte" xfId="14706" builtinId="8" hidden="1"/>
    <cellStyle name="Lien hypertexte" xfId="14710" builtinId="8" hidden="1"/>
    <cellStyle name="Lien hypertexte" xfId="14716" builtinId="8" hidden="1"/>
    <cellStyle name="Lien hypertexte" xfId="14720" builtinId="8" hidden="1"/>
    <cellStyle name="Lien hypertexte" xfId="14724" builtinId="8" hidden="1"/>
    <cellStyle name="Lien hypertexte" xfId="14730" builtinId="8" hidden="1"/>
    <cellStyle name="Lien hypertexte" xfId="14734" builtinId="8" hidden="1"/>
    <cellStyle name="Lien hypertexte" xfId="14738" builtinId="8" hidden="1"/>
    <cellStyle name="Lien hypertexte" xfId="14742" builtinId="8" hidden="1"/>
    <cellStyle name="Lien hypertexte" xfId="14748" builtinId="8" hidden="1"/>
    <cellStyle name="Lien hypertexte" xfId="14752" builtinId="8" hidden="1"/>
    <cellStyle name="Lien hypertexte" xfId="14756" builtinId="8" hidden="1"/>
    <cellStyle name="Lien hypertexte" xfId="14762" builtinId="8" hidden="1"/>
    <cellStyle name="Lien hypertexte" xfId="14766" builtinId="8" hidden="1"/>
    <cellStyle name="Lien hypertexte" xfId="14772" builtinId="8" hidden="1"/>
    <cellStyle name="Lien hypertexte" xfId="14776" builtinId="8" hidden="1"/>
    <cellStyle name="Lien hypertexte" xfId="14782" builtinId="8" hidden="1"/>
    <cellStyle name="Lien hypertexte" xfId="14786" builtinId="8" hidden="1"/>
    <cellStyle name="Lien hypertexte" xfId="14790" builtinId="8" hidden="1"/>
    <cellStyle name="Lien hypertexte" xfId="14796" builtinId="8" hidden="1"/>
    <cellStyle name="Lien hypertexte" xfId="14800" builtinId="8" hidden="1"/>
    <cellStyle name="Lien hypertexte" xfId="14804" builtinId="8" hidden="1"/>
    <cellStyle name="Lien hypertexte" xfId="14808" builtinId="8" hidden="1"/>
    <cellStyle name="Lien hypertexte" xfId="14814" builtinId="8" hidden="1"/>
    <cellStyle name="Lien hypertexte" xfId="14818" builtinId="8" hidden="1"/>
    <cellStyle name="Lien hypertexte" xfId="14822" builtinId="8" hidden="1"/>
    <cellStyle name="Lien hypertexte" xfId="14828" builtinId="8" hidden="1"/>
    <cellStyle name="Lien hypertexte" xfId="14834" builtinId="8" hidden="1"/>
    <cellStyle name="Lien hypertexte" xfId="14838" builtinId="8" hidden="1"/>
    <cellStyle name="Lien hypertexte" xfId="14842" builtinId="8" hidden="1"/>
    <cellStyle name="Lien hypertexte" xfId="14848" builtinId="8" hidden="1"/>
    <cellStyle name="Lien hypertexte" xfId="14852" builtinId="8" hidden="1"/>
    <cellStyle name="Lien hypertexte" xfId="14856" builtinId="8" hidden="1"/>
    <cellStyle name="Lien hypertexte" xfId="14862" builtinId="8" hidden="1"/>
    <cellStyle name="Lien hypertexte" xfId="14866" builtinId="8" hidden="1"/>
    <cellStyle name="Lien hypertexte" xfId="14870" builtinId="8" hidden="1"/>
    <cellStyle name="Lien hypertexte" xfId="14874" builtinId="8" hidden="1"/>
    <cellStyle name="Lien hypertexte" xfId="14880" builtinId="8" hidden="1"/>
    <cellStyle name="Lien hypertexte" xfId="14884" builtinId="8" hidden="1"/>
    <cellStyle name="Lien hypertexte" xfId="14888" builtinId="8" hidden="1"/>
    <cellStyle name="Lien hypertexte" xfId="14894" builtinId="8" hidden="1"/>
    <cellStyle name="Lien hypertexte" xfId="14900" builtinId="8" hidden="1"/>
    <cellStyle name="Lien hypertexte" xfId="14904" builtinId="8" hidden="1"/>
    <cellStyle name="Lien hypertexte" xfId="14908" builtinId="8" hidden="1"/>
    <cellStyle name="Lien hypertexte" xfId="14914" builtinId="8" hidden="1"/>
    <cellStyle name="Lien hypertexte" xfId="14918" builtinId="8" hidden="1"/>
    <cellStyle name="Lien hypertexte" xfId="14922" builtinId="8" hidden="1"/>
    <cellStyle name="Lien hypertexte" xfId="14928" builtinId="8" hidden="1"/>
    <cellStyle name="Lien hypertexte" xfId="14932" builtinId="8" hidden="1"/>
    <cellStyle name="Lien hypertexte" xfId="14936" builtinId="8" hidden="1"/>
    <cellStyle name="Lien hypertexte" xfId="14940" builtinId="8" hidden="1"/>
    <cellStyle name="Lien hypertexte" xfId="14946" builtinId="8" hidden="1"/>
    <cellStyle name="Lien hypertexte" xfId="14950" builtinId="8" hidden="1"/>
    <cellStyle name="Lien hypertexte" xfId="14954" builtinId="8" hidden="1"/>
    <cellStyle name="Lien hypertexte" xfId="14962" builtinId="8" hidden="1"/>
    <cellStyle name="Lien hypertexte" xfId="14966" builtinId="8" hidden="1"/>
    <cellStyle name="Lien hypertexte" xfId="14970" builtinId="8" hidden="1"/>
    <cellStyle name="Lien hypertexte" xfId="14974" builtinId="8" hidden="1"/>
    <cellStyle name="Lien hypertexte" xfId="14980" builtinId="8" hidden="1"/>
    <cellStyle name="Lien hypertexte" xfId="14984" builtinId="8" hidden="1"/>
    <cellStyle name="Lien hypertexte" xfId="14988" builtinId="8" hidden="1"/>
    <cellStyle name="Lien hypertexte" xfId="14994" builtinId="8" hidden="1"/>
    <cellStyle name="Lien hypertexte" xfId="14998" builtinId="8" hidden="1"/>
    <cellStyle name="Lien hypertexte" xfId="15002" builtinId="8" hidden="1"/>
    <cellStyle name="Lien hypertexte" xfId="15006" builtinId="8" hidden="1"/>
    <cellStyle name="Lien hypertexte" xfId="15012" builtinId="8" hidden="1"/>
    <cellStyle name="Lien hypertexte" xfId="15016" builtinId="8" hidden="1"/>
    <cellStyle name="Lien hypertexte" xfId="15020" builtinId="8" hidden="1"/>
    <cellStyle name="Lien hypertexte" xfId="15028" builtinId="8" hidden="1"/>
    <cellStyle name="Lien hypertexte" xfId="15032" builtinId="8" hidden="1"/>
    <cellStyle name="Lien hypertexte" xfId="15036" builtinId="8" hidden="1"/>
    <cellStyle name="Lien hypertexte" xfId="15040" builtinId="8" hidden="1"/>
    <cellStyle name="Lien hypertexte" xfId="15046" builtinId="8" hidden="1"/>
    <cellStyle name="Lien hypertexte" xfId="15050" builtinId="8" hidden="1"/>
    <cellStyle name="Lien hypertexte" xfId="15054" builtinId="8" hidden="1"/>
    <cellStyle name="Lien hypertexte" xfId="15060" builtinId="8" hidden="1"/>
    <cellStyle name="Lien hypertexte" xfId="15064" builtinId="8" hidden="1"/>
    <cellStyle name="Lien hypertexte" xfId="15068" builtinId="8" hidden="1"/>
    <cellStyle name="Lien hypertexte" xfId="15072" builtinId="8" hidden="1"/>
    <cellStyle name="Lien hypertexte" xfId="15078" builtinId="8" hidden="1"/>
    <cellStyle name="Lien hypertexte" xfId="15082" builtinId="8" hidden="1"/>
    <cellStyle name="Lien hypertexte" xfId="15086" builtinId="8" hidden="1"/>
    <cellStyle name="Lien hypertexte" xfId="15094" builtinId="8" hidden="1"/>
    <cellStyle name="Lien hypertexte" xfId="15098" builtinId="8" hidden="1"/>
    <cellStyle name="Lien hypertexte" xfId="15102" builtinId="8" hidden="1"/>
    <cellStyle name="Lien hypertexte" xfId="15106" builtinId="8" hidden="1"/>
    <cellStyle name="Lien hypertexte" xfId="15112" builtinId="8" hidden="1"/>
    <cellStyle name="Lien hypertexte" xfId="15116" builtinId="8" hidden="1"/>
    <cellStyle name="Lien hypertexte" xfId="15120" builtinId="8" hidden="1"/>
    <cellStyle name="Lien hypertexte" xfId="15126" builtinId="8" hidden="1"/>
    <cellStyle name="Lien hypertexte" xfId="15130" builtinId="8" hidden="1"/>
    <cellStyle name="Lien hypertexte" xfId="15134" builtinId="8" hidden="1"/>
    <cellStyle name="Lien hypertexte" xfId="15138" builtinId="8" hidden="1"/>
    <cellStyle name="Lien hypertexte" xfId="15144" builtinId="8" hidden="1"/>
    <cellStyle name="Lien hypertexte" xfId="15148" builtinId="8" hidden="1"/>
    <cellStyle name="Lien hypertexte" xfId="15154" builtinId="8" hidden="1"/>
    <cellStyle name="Lien hypertexte" xfId="15160" builtinId="8" hidden="1"/>
    <cellStyle name="Lien hypertexte" xfId="15164" builtinId="8" hidden="1"/>
    <cellStyle name="Lien hypertexte" xfId="15168" builtinId="8" hidden="1"/>
    <cellStyle name="Lien hypertexte" xfId="15172" builtinId="8" hidden="1"/>
    <cellStyle name="Lien hypertexte" xfId="15178" builtinId="8" hidden="1"/>
    <cellStyle name="Lien hypertexte" xfId="15182" builtinId="8" hidden="1"/>
    <cellStyle name="Lien hypertexte" xfId="15186" builtinId="8" hidden="1"/>
    <cellStyle name="Lien hypertexte" xfId="15192" builtinId="8" hidden="1"/>
    <cellStyle name="Lien hypertexte" xfId="15196" builtinId="8" hidden="1"/>
    <cellStyle name="Lien hypertexte" xfId="15200" builtinId="8" hidden="1"/>
    <cellStyle name="Lien hypertexte" xfId="15204" builtinId="8" hidden="1"/>
    <cellStyle name="Lien hypertexte" xfId="15210" builtinId="8" hidden="1"/>
    <cellStyle name="Lien hypertexte" xfId="15214" builtinId="8" hidden="1"/>
    <cellStyle name="Lien hypertexte" xfId="15220" builtinId="8" hidden="1"/>
    <cellStyle name="Lien hypertexte" xfId="15226" builtinId="8" hidden="1"/>
    <cellStyle name="Lien hypertexte" xfId="15230" builtinId="8" hidden="1"/>
    <cellStyle name="Lien hypertexte" xfId="15234" builtinId="8" hidden="1"/>
    <cellStyle name="Lien hypertexte" xfId="15238" builtinId="8" hidden="1"/>
    <cellStyle name="Lien hypertexte" xfId="15244" builtinId="8" hidden="1"/>
    <cellStyle name="Lien hypertexte" xfId="15248" builtinId="8" hidden="1"/>
    <cellStyle name="Lien hypertexte" xfId="15252" builtinId="8" hidden="1"/>
    <cellStyle name="Lien hypertexte" xfId="15258" builtinId="8" hidden="1"/>
    <cellStyle name="Lien hypertexte" xfId="15262" builtinId="8" hidden="1"/>
    <cellStyle name="Lien hypertexte" xfId="15266" builtinId="8" hidden="1"/>
    <cellStyle name="Lien hypertexte" xfId="15270" builtinId="8" hidden="1"/>
    <cellStyle name="Lien hypertexte" xfId="15276" builtinId="8" hidden="1"/>
    <cellStyle name="Lien hypertexte" xfId="15282" builtinId="8" hidden="1"/>
    <cellStyle name="Lien hypertexte" xfId="15286" builtinId="8" hidden="1"/>
    <cellStyle name="Lien hypertexte" xfId="15292" builtinId="8" hidden="1"/>
    <cellStyle name="Lien hypertexte" xfId="15296" builtinId="8" hidden="1"/>
    <cellStyle name="Lien hypertexte" xfId="15300" builtinId="8" hidden="1"/>
    <cellStyle name="Lien hypertexte" xfId="15304" builtinId="8" hidden="1"/>
    <cellStyle name="Lien hypertexte" xfId="15310" builtinId="8" hidden="1"/>
    <cellStyle name="Lien hypertexte" xfId="15314" builtinId="8" hidden="1"/>
    <cellStyle name="Lien hypertexte" xfId="15318" builtinId="8" hidden="1"/>
    <cellStyle name="Lien hypertexte" xfId="15324" builtinId="8" hidden="1"/>
    <cellStyle name="Lien hypertexte" xfId="15328" builtinId="8" hidden="1"/>
    <cellStyle name="Lien hypertexte" xfId="15332" builtinId="8" hidden="1"/>
    <cellStyle name="Lien hypertexte" xfId="15336" builtinId="8" hidden="1"/>
    <cellStyle name="Lien hypertexte" xfId="15342" builtinId="8" hidden="1"/>
    <cellStyle name="Lien hypertexte" xfId="15348" builtinId="8" hidden="1"/>
    <cellStyle name="Lien hypertexte" xfId="15352" builtinId="8" hidden="1"/>
    <cellStyle name="Lien hypertexte" xfId="15358" builtinId="8" hidden="1"/>
    <cellStyle name="Lien hypertexte" xfId="15362" builtinId="8" hidden="1"/>
    <cellStyle name="Lien hypertexte" xfId="15366" builtinId="8" hidden="1"/>
    <cellStyle name="Lien hypertexte" xfId="15370" builtinId="8" hidden="1"/>
    <cellStyle name="Lien hypertexte" xfId="15376" builtinId="8" hidden="1"/>
    <cellStyle name="Lien hypertexte" xfId="15380" builtinId="8" hidden="1"/>
    <cellStyle name="Lien hypertexte" xfId="15384" builtinId="8" hidden="1"/>
    <cellStyle name="Lien hypertexte" xfId="15390" builtinId="8" hidden="1"/>
    <cellStyle name="Lien hypertexte" xfId="15394" builtinId="8" hidden="1"/>
    <cellStyle name="Lien hypertexte" xfId="15398" builtinId="8" hidden="1"/>
    <cellStyle name="Lien hypertexte" xfId="15402" builtinId="8" hidden="1"/>
    <cellStyle name="Lien hypertexte" xfId="15410" builtinId="8" hidden="1"/>
    <cellStyle name="Lien hypertexte" xfId="15414" builtinId="8" hidden="1"/>
    <cellStyle name="Lien hypertexte" xfId="15418" builtinId="8" hidden="1"/>
    <cellStyle name="Lien hypertexte" xfId="15424" builtinId="8" hidden="1"/>
    <cellStyle name="Lien hypertexte" xfId="15428" builtinId="8" hidden="1"/>
    <cellStyle name="Lien hypertexte" xfId="15432" builtinId="8" hidden="1"/>
    <cellStyle name="Lien hypertexte" xfId="15436" builtinId="8" hidden="1"/>
    <cellStyle name="Lien hypertexte" xfId="15442" builtinId="8" hidden="1"/>
    <cellStyle name="Lien hypertexte" xfId="15446" builtinId="8" hidden="1"/>
    <cellStyle name="Lien hypertexte" xfId="15450" builtinId="8" hidden="1"/>
    <cellStyle name="Lien hypertexte" xfId="15456" builtinId="8" hidden="1"/>
    <cellStyle name="Lien hypertexte" xfId="15460" builtinId="8" hidden="1"/>
    <cellStyle name="Lien hypertexte" xfId="15464" builtinId="8" hidden="1"/>
    <cellStyle name="Lien hypertexte" xfId="15468" builtinId="8" hidden="1"/>
    <cellStyle name="Lien hypertexte" xfId="15476" builtinId="8" hidden="1"/>
    <cellStyle name="Lien hypertexte" xfId="15480" builtinId="8" hidden="1"/>
    <cellStyle name="Lien hypertexte" xfId="15484" builtinId="8" hidden="1"/>
    <cellStyle name="Lien hypertexte" xfId="15490" builtinId="8" hidden="1"/>
    <cellStyle name="Lien hypertexte" xfId="15494" builtinId="8" hidden="1"/>
    <cellStyle name="Lien hypertexte" xfId="15498" builtinId="8" hidden="1"/>
    <cellStyle name="Lien hypertexte" xfId="15502" builtinId="8" hidden="1"/>
    <cellStyle name="Lien hypertexte" xfId="15508" builtinId="8" hidden="1"/>
    <cellStyle name="Lien hypertexte" xfId="15512" builtinId="8" hidden="1"/>
    <cellStyle name="Lien hypertexte" xfId="15516" builtinId="8" hidden="1"/>
    <cellStyle name="Lien hypertexte" xfId="15522" builtinId="8" hidden="1"/>
    <cellStyle name="Lien hypertexte" xfId="15526" builtinId="8" hidden="1"/>
    <cellStyle name="Lien hypertexte" xfId="15530" builtinId="8" hidden="1"/>
    <cellStyle name="Lien hypertexte" xfId="15534" builtinId="8" hidden="1"/>
    <cellStyle name="Lien hypertexte" xfId="15542" builtinId="8" hidden="1"/>
    <cellStyle name="Lien hypertexte" xfId="15546" builtinId="8" hidden="1"/>
    <cellStyle name="Lien hypertexte" xfId="15550" builtinId="8" hidden="1"/>
    <cellStyle name="Lien hypertexte" xfId="15556" builtinId="8" hidden="1"/>
    <cellStyle name="Lien hypertexte" xfId="15560" builtinId="8" hidden="1"/>
    <cellStyle name="Lien hypertexte" xfId="15564" builtinId="8" hidden="1"/>
    <cellStyle name="Lien hypertexte" xfId="15568" builtinId="8" hidden="1"/>
    <cellStyle name="Lien hypertexte" xfId="15574" builtinId="8" hidden="1"/>
    <cellStyle name="Lien hypertexte" xfId="15578" builtinId="8" hidden="1"/>
    <cellStyle name="Lien hypertexte" xfId="15582" builtinId="8" hidden="1"/>
    <cellStyle name="Lien hypertexte" xfId="15588" builtinId="8" hidden="1"/>
    <cellStyle name="Lien hypertexte" xfId="15592" builtinId="8" hidden="1"/>
    <cellStyle name="Lien hypertexte" xfId="15596" builtinId="8" hidden="1"/>
    <cellStyle name="Lien hypertexte" xfId="15602" builtinId="8" hidden="1"/>
    <cellStyle name="Lien hypertexte" xfId="15608" builtinId="8" hidden="1"/>
    <cellStyle name="Lien hypertexte" xfId="15612" builtinId="8" hidden="1"/>
    <cellStyle name="Lien hypertexte" xfId="15616" builtinId="8" hidden="1"/>
    <cellStyle name="Lien hypertexte" xfId="15622" builtinId="8" hidden="1"/>
    <cellStyle name="Lien hypertexte" xfId="15626" builtinId="8" hidden="1"/>
    <cellStyle name="Lien hypertexte" xfId="15630" builtinId="8" hidden="1"/>
    <cellStyle name="Lien hypertexte" xfId="15634" builtinId="8" hidden="1"/>
    <cellStyle name="Lien hypertexte" xfId="15640" builtinId="8" hidden="1"/>
    <cellStyle name="Lien hypertexte" xfId="15644" builtinId="8" hidden="1"/>
    <cellStyle name="Lien hypertexte" xfId="15648" builtinId="8" hidden="1"/>
    <cellStyle name="Lien hypertexte" xfId="15654" builtinId="8" hidden="1"/>
    <cellStyle name="Lien hypertexte" xfId="15658" builtinId="8" hidden="1"/>
    <cellStyle name="Lien hypertexte" xfId="15662" builtinId="8" hidden="1"/>
    <cellStyle name="Lien hypertexte" xfId="15668" builtinId="8" hidden="1"/>
    <cellStyle name="Lien hypertexte" xfId="15674" builtinId="8" hidden="1"/>
    <cellStyle name="Lien hypertexte" xfId="15678" builtinId="8" hidden="1"/>
    <cellStyle name="Lien hypertexte" xfId="15682" builtinId="8" hidden="1"/>
    <cellStyle name="Lien hypertexte" xfId="15688" builtinId="8" hidden="1"/>
    <cellStyle name="Lien hypertexte" xfId="15692" builtinId="8" hidden="1"/>
    <cellStyle name="Lien hypertexte" xfId="15696" builtinId="8" hidden="1"/>
    <cellStyle name="Lien hypertexte" xfId="15700" builtinId="8" hidden="1"/>
    <cellStyle name="Lien hypertexte" xfId="15706" builtinId="8" hidden="1"/>
    <cellStyle name="Lien hypertexte" xfId="15710" builtinId="8" hidden="1"/>
    <cellStyle name="Lien hypertexte" xfId="15714" builtinId="8" hidden="1"/>
    <cellStyle name="Lien hypertexte" xfId="15720" builtinId="8" hidden="1"/>
    <cellStyle name="Lien hypertexte" xfId="15724" builtinId="8" hidden="1"/>
    <cellStyle name="Lien hypertexte" xfId="15730" builtinId="8" hidden="1"/>
    <cellStyle name="Lien hypertexte" xfId="15734" builtinId="8" hidden="1"/>
    <cellStyle name="Lien hypertexte" xfId="15740" builtinId="8" hidden="1"/>
    <cellStyle name="Lien hypertexte" xfId="15744" builtinId="8" hidden="1"/>
    <cellStyle name="Lien hypertexte" xfId="15748" builtinId="8" hidden="1"/>
    <cellStyle name="Lien hypertexte" xfId="15754" builtinId="8" hidden="1"/>
    <cellStyle name="Lien hypertexte" xfId="15758" builtinId="8" hidden="1"/>
    <cellStyle name="Lien hypertexte" xfId="15762" builtinId="8" hidden="1"/>
    <cellStyle name="Lien hypertexte" xfId="15766" builtinId="8" hidden="1"/>
    <cellStyle name="Lien hypertexte" xfId="15772" builtinId="8" hidden="1"/>
    <cellStyle name="Lien hypertexte" xfId="15776" builtinId="8" hidden="1"/>
    <cellStyle name="Lien hypertexte" xfId="15780" builtinId="8" hidden="1"/>
    <cellStyle name="Lien hypertexte" xfId="15786" builtinId="8" hidden="1"/>
    <cellStyle name="Lien hypertexte" xfId="15790" builtinId="8" hidden="1"/>
    <cellStyle name="Lien hypertexte" xfId="15796" builtinId="8" hidden="1"/>
    <cellStyle name="Lien hypertexte" xfId="15800" builtinId="8" hidden="1"/>
    <cellStyle name="Lien hypertexte" xfId="15806" builtinId="8" hidden="1"/>
    <cellStyle name="Lien hypertexte" xfId="15810" builtinId="8" hidden="1"/>
    <cellStyle name="Lien hypertexte" xfId="15814" builtinId="8" hidden="1"/>
    <cellStyle name="Lien hypertexte" xfId="15820" builtinId="8" hidden="1"/>
    <cellStyle name="Lien hypertexte" xfId="15824" builtinId="8" hidden="1"/>
    <cellStyle name="Lien hypertexte" xfId="15828" builtinId="8" hidden="1"/>
    <cellStyle name="Lien hypertexte" xfId="15832" builtinId="8" hidden="1"/>
    <cellStyle name="Lien hypertexte" xfId="15838" builtinId="8" hidden="1"/>
    <cellStyle name="Lien hypertexte" xfId="15842" builtinId="8" hidden="1"/>
    <cellStyle name="Lien hypertexte" xfId="15846" builtinId="8" hidden="1"/>
    <cellStyle name="Lien hypertexte" xfId="15852" builtinId="8" hidden="1"/>
    <cellStyle name="Lien hypertexte" xfId="15858" builtinId="8" hidden="1"/>
    <cellStyle name="Lien hypertexte" xfId="15862" builtinId="8" hidden="1"/>
    <cellStyle name="Lien hypertexte" xfId="15866" builtinId="8" hidden="1"/>
    <cellStyle name="Lien hypertexte" xfId="15872" builtinId="8" hidden="1"/>
    <cellStyle name="Lien hypertexte" xfId="15876" builtinId="8" hidden="1"/>
    <cellStyle name="Lien hypertexte" xfId="15880" builtinId="8" hidden="1"/>
    <cellStyle name="Lien hypertexte" xfId="15886" builtinId="8" hidden="1"/>
    <cellStyle name="Lien hypertexte" xfId="15890" builtinId="8" hidden="1"/>
    <cellStyle name="Lien hypertexte" xfId="15894" builtinId="8" hidden="1"/>
    <cellStyle name="Lien hypertexte" xfId="15898" builtinId="8" hidden="1"/>
    <cellStyle name="Lien hypertexte" xfId="15904" builtinId="8" hidden="1"/>
    <cellStyle name="Lien hypertexte" xfId="15908" builtinId="8" hidden="1"/>
    <cellStyle name="Lien hypertexte" xfId="15912" builtinId="8" hidden="1"/>
    <cellStyle name="Lien hypertexte" xfId="15918" builtinId="8" hidden="1"/>
    <cellStyle name="Lien hypertexte" xfId="15924" builtinId="8" hidden="1"/>
    <cellStyle name="Lien hypertexte" xfId="15928" builtinId="8" hidden="1"/>
    <cellStyle name="Lien hypertexte" xfId="15932" builtinId="8" hidden="1"/>
    <cellStyle name="Lien hypertexte" xfId="15856" builtinId="8" hidden="1"/>
    <cellStyle name="Lien hypertexte" xfId="15728" builtinId="8" hidden="1"/>
    <cellStyle name="Lien hypertexte" xfId="15600" builtinId="8" hidden="1"/>
    <cellStyle name="Lien hypertexte" xfId="15408" builtinId="8" hidden="1"/>
    <cellStyle name="Lien hypertexte" xfId="15280" builtinId="8" hidden="1"/>
    <cellStyle name="Lien hypertexte" xfId="15152" builtinId="8" hidden="1"/>
    <cellStyle name="Lien hypertexte" xfId="15024" builtinId="8" hidden="1"/>
    <cellStyle name="Lien hypertexte" xfId="14832" builtinId="8" hidden="1"/>
    <cellStyle name="Lien hypertexte" xfId="14704" builtinId="8" hidden="1"/>
    <cellStyle name="Lien hypertexte" xfId="652" builtinId="8" hidden="1"/>
    <cellStyle name="Lien hypertexte" xfId="658" builtinId="8" hidden="1"/>
    <cellStyle name="Lien hypertexte" xfId="662" builtinId="8" hidden="1"/>
    <cellStyle name="Lien hypertexte" xfId="666" builtinId="8" hidden="1"/>
    <cellStyle name="Lien hypertexte" xfId="670" builtinId="8" hidden="1"/>
    <cellStyle name="Lien hypertexte" xfId="676" builtinId="8" hidden="1"/>
    <cellStyle name="Lien hypertexte" xfId="680" builtinId="8" hidden="1"/>
    <cellStyle name="Lien hypertexte" xfId="684" builtinId="8" hidden="1"/>
    <cellStyle name="Lien hypertexte" xfId="690" builtinId="8" hidden="1"/>
    <cellStyle name="Lien hypertexte" xfId="694" builtinId="8" hidden="1"/>
    <cellStyle name="Lien hypertexte" xfId="698" builtinId="8" hidden="1"/>
    <cellStyle name="Lien hypertexte" xfId="702" builtinId="8" hidden="1"/>
    <cellStyle name="Lien hypertexte" xfId="708" builtinId="8" hidden="1"/>
    <cellStyle name="Lien hypertexte" xfId="714" builtinId="8" hidden="1"/>
    <cellStyle name="Lien hypertexte" xfId="718" builtinId="8" hidden="1"/>
    <cellStyle name="Lien hypertexte" xfId="724" builtinId="8" hidden="1"/>
    <cellStyle name="Lien hypertexte" xfId="728" builtinId="8" hidden="1"/>
    <cellStyle name="Lien hypertexte" xfId="732" builtinId="8" hidden="1"/>
    <cellStyle name="Lien hypertexte" xfId="736" builtinId="8" hidden="1"/>
    <cellStyle name="Lien hypertexte" xfId="742" builtinId="8" hidden="1"/>
    <cellStyle name="Lien hypertexte" xfId="746" builtinId="8" hidden="1"/>
    <cellStyle name="Lien hypertexte" xfId="750" builtinId="8" hidden="1"/>
    <cellStyle name="Lien hypertexte" xfId="756" builtinId="8" hidden="1"/>
    <cellStyle name="Lien hypertexte" xfId="760" builtinId="8" hidden="1"/>
    <cellStyle name="Lien hypertexte" xfId="764" builtinId="8" hidden="1"/>
    <cellStyle name="Lien hypertexte" xfId="768" builtinId="8" hidden="1"/>
    <cellStyle name="Lien hypertexte" xfId="774" builtinId="8" hidden="1"/>
    <cellStyle name="Lien hypertexte" xfId="778" builtinId="8" hidden="1"/>
    <cellStyle name="Lien hypertexte" xfId="782" builtinId="8" hidden="1"/>
    <cellStyle name="Lien hypertexte" xfId="788" builtinId="8" hidden="1"/>
    <cellStyle name="Lien hypertexte" xfId="792" builtinId="8" hidden="1"/>
    <cellStyle name="Lien hypertexte" xfId="796" builtinId="8" hidden="1"/>
    <cellStyle name="Lien hypertexte" xfId="800" builtinId="8" hidden="1"/>
    <cellStyle name="Lien hypertexte" xfId="806" builtinId="8" hidden="1"/>
    <cellStyle name="Lien hypertexte" xfId="810" builtinId="8" hidden="1"/>
    <cellStyle name="Lien hypertexte" xfId="814" builtinId="8" hidden="1"/>
    <cellStyle name="Lien hypertexte" xfId="820" builtinId="8" hidden="1"/>
    <cellStyle name="Lien hypertexte" xfId="824" builtinId="8" hidden="1"/>
    <cellStyle name="Lien hypertexte" xfId="828" builtinId="8" hidden="1"/>
    <cellStyle name="Lien hypertexte" xfId="832" builtinId="8" hidden="1"/>
    <cellStyle name="Lien hypertexte" xfId="840" builtinId="8" hidden="1"/>
    <cellStyle name="Lien hypertexte" xfId="844" builtinId="8" hidden="1"/>
    <cellStyle name="Lien hypertexte" xfId="848" builtinId="8" hidden="1"/>
    <cellStyle name="Lien hypertexte" xfId="854" builtinId="8" hidden="1"/>
    <cellStyle name="Lien hypertexte" xfId="858" builtinId="8" hidden="1"/>
    <cellStyle name="Lien hypertexte" xfId="862" builtinId="8" hidden="1"/>
    <cellStyle name="Lien hypertexte" xfId="866" builtinId="8" hidden="1"/>
    <cellStyle name="Lien hypertexte" xfId="872" builtinId="8" hidden="1"/>
    <cellStyle name="Lien hypertexte" xfId="876" builtinId="8" hidden="1"/>
    <cellStyle name="Lien hypertexte" xfId="880" builtinId="8" hidden="1"/>
    <cellStyle name="Lien hypertexte" xfId="886" builtinId="8" hidden="1"/>
    <cellStyle name="Lien hypertexte" xfId="890" builtinId="8" hidden="1"/>
    <cellStyle name="Lien hypertexte" xfId="894" builtinId="8" hidden="1"/>
    <cellStyle name="Lien hypertexte" xfId="898" builtinId="8" hidden="1"/>
    <cellStyle name="Lien hypertexte" xfId="904" builtinId="8" hidden="1"/>
    <cellStyle name="Lien hypertexte" xfId="908" builtinId="8" hidden="1"/>
    <cellStyle name="Lien hypertexte" xfId="912" builtinId="8" hidden="1"/>
    <cellStyle name="Lien hypertexte" xfId="918" builtinId="8" hidden="1"/>
    <cellStyle name="Lien hypertexte" xfId="922" builtinId="8" hidden="1"/>
    <cellStyle name="Lien hypertexte" xfId="926" builtinId="8" hidden="1"/>
    <cellStyle name="Lien hypertexte" xfId="930" builtinId="8" hidden="1"/>
    <cellStyle name="Lien hypertexte" xfId="936" builtinId="8" hidden="1"/>
    <cellStyle name="Lien hypertexte" xfId="940" builtinId="8" hidden="1"/>
    <cellStyle name="Lien hypertexte" xfId="944" builtinId="8" hidden="1"/>
    <cellStyle name="Lien hypertexte" xfId="950" builtinId="8" hidden="1"/>
    <cellStyle name="Lien hypertexte" xfId="954" builtinId="8" hidden="1"/>
    <cellStyle name="Lien hypertexte" xfId="958" builtinId="8" hidden="1"/>
    <cellStyle name="Lien hypertexte" xfId="962" builtinId="8" hidden="1"/>
    <cellStyle name="Lien hypertexte" xfId="970" builtinId="8" hidden="1"/>
    <cellStyle name="Lien hypertexte" xfId="974" builtinId="8" hidden="1"/>
    <cellStyle name="Lien hypertexte" xfId="978" builtinId="8" hidden="1"/>
    <cellStyle name="Lien hypertexte" xfId="984" builtinId="8" hidden="1"/>
    <cellStyle name="Lien hypertexte" xfId="988" builtinId="8" hidden="1"/>
    <cellStyle name="Lien hypertexte" xfId="992" builtinId="8" hidden="1"/>
    <cellStyle name="Lien hypertexte" xfId="996" builtinId="8" hidden="1"/>
    <cellStyle name="Lien hypertexte" xfId="1002" builtinId="8" hidden="1"/>
    <cellStyle name="Lien hypertexte" xfId="1006" builtinId="8" hidden="1"/>
    <cellStyle name="Lien hypertexte" xfId="1010" builtinId="8" hidden="1"/>
    <cellStyle name="Lien hypertexte" xfId="1016" builtinId="8" hidden="1"/>
    <cellStyle name="Lien hypertexte" xfId="1020" builtinId="8" hidden="1"/>
    <cellStyle name="Lien hypertexte" xfId="1024" builtinId="8" hidden="1"/>
    <cellStyle name="Lien hypertexte" xfId="1028" builtinId="8" hidden="1"/>
    <cellStyle name="Lien hypertexte" xfId="1034" builtinId="8" hidden="1"/>
    <cellStyle name="Lien hypertexte" xfId="1038" builtinId="8" hidden="1"/>
    <cellStyle name="Lien hypertexte" xfId="1042" builtinId="8" hidden="1"/>
    <cellStyle name="Lien hypertexte" xfId="1048" builtinId="8" hidden="1"/>
    <cellStyle name="Lien hypertexte" xfId="1052" builtinId="8" hidden="1"/>
    <cellStyle name="Lien hypertexte" xfId="1056" builtinId="8" hidden="1"/>
    <cellStyle name="Lien hypertexte" xfId="1060" builtinId="8" hidden="1"/>
    <cellStyle name="Lien hypertexte" xfId="1066" builtinId="8" hidden="1"/>
    <cellStyle name="Lien hypertexte" xfId="1070" builtinId="8" hidden="1"/>
    <cellStyle name="Lien hypertexte" xfId="1074" builtinId="8" hidden="1"/>
    <cellStyle name="Lien hypertexte" xfId="1080" builtinId="8" hidden="1"/>
    <cellStyle name="Lien hypertexte" xfId="1084" builtinId="8" hidden="1"/>
    <cellStyle name="Lien hypertexte" xfId="1088" builtinId="8" hidden="1"/>
    <cellStyle name="Lien hypertexte" xfId="1092" builtinId="8" hidden="1"/>
    <cellStyle name="Lien hypertexte" xfId="1100" builtinId="8" hidden="1"/>
    <cellStyle name="Lien hypertexte" xfId="1104" builtinId="8" hidden="1"/>
    <cellStyle name="Lien hypertexte" xfId="1108" builtinId="8" hidden="1"/>
    <cellStyle name="Lien hypertexte" xfId="1114" builtinId="8" hidden="1"/>
    <cellStyle name="Lien hypertexte" xfId="1118" builtinId="8" hidden="1"/>
    <cellStyle name="Lien hypertexte" xfId="1122" builtinId="8" hidden="1"/>
    <cellStyle name="Lien hypertexte" xfId="1126" builtinId="8" hidden="1"/>
    <cellStyle name="Lien hypertexte" xfId="1132" builtinId="8" hidden="1"/>
    <cellStyle name="Lien hypertexte" xfId="1136" builtinId="8" hidden="1"/>
    <cellStyle name="Lien hypertexte" xfId="1140" builtinId="8" hidden="1"/>
    <cellStyle name="Lien hypertexte" xfId="1146" builtinId="8" hidden="1"/>
    <cellStyle name="Lien hypertexte" xfId="1150" builtinId="8" hidden="1" customBuiltin="1"/>
    <cellStyle name="Lien hypertexte" xfId="2201" builtinId="8" hidden="1"/>
    <cellStyle name="Lien hypertexte" xfId="3661" builtinId="8" hidden="1"/>
    <cellStyle name="Lien hypertexte" xfId="14518" builtinId="8" hidden="1"/>
    <cellStyle name="Lien hypertexte" xfId="14522" builtinId="8" hidden="1"/>
    <cellStyle name="Lien hypertexte" xfId="14526" builtinId="8" hidden="1"/>
    <cellStyle name="Lien hypertexte" xfId="14532" builtinId="8" hidden="1"/>
    <cellStyle name="Lien hypertexte" xfId="14536" builtinId="8" hidden="1"/>
    <cellStyle name="Lien hypertexte" xfId="14540" builtinId="8" hidden="1"/>
    <cellStyle name="Lien hypertexte" xfId="14544" builtinId="8" hidden="1"/>
    <cellStyle name="Lien hypertexte" xfId="14550" builtinId="8" hidden="1"/>
    <cellStyle name="Lien hypertexte" xfId="14554" builtinId="8" hidden="1"/>
    <cellStyle name="Lien hypertexte" xfId="14558" builtinId="8" hidden="1"/>
    <cellStyle name="Lien hypertexte" xfId="14564" builtinId="8" hidden="1"/>
    <cellStyle name="Lien hypertexte" xfId="14568" builtinId="8" hidden="1"/>
    <cellStyle name="Lien hypertexte" xfId="14572" builtinId="8" hidden="1"/>
    <cellStyle name="Lien hypertexte" xfId="14578" builtinId="8" hidden="1"/>
    <cellStyle name="Lien hypertexte" xfId="14584" builtinId="8" hidden="1"/>
    <cellStyle name="Lien hypertexte" xfId="14588" builtinId="8" hidden="1"/>
    <cellStyle name="Lien hypertexte" xfId="14592" builtinId="8" hidden="1"/>
    <cellStyle name="Lien hypertexte" xfId="14598" builtinId="8" hidden="1"/>
    <cellStyle name="Lien hypertexte" xfId="14602" builtinId="8" hidden="1"/>
    <cellStyle name="Lien hypertexte" xfId="14606" builtinId="8" hidden="1"/>
    <cellStyle name="Lien hypertexte" xfId="14610" builtinId="8" hidden="1"/>
    <cellStyle name="Lien hypertexte" xfId="14616" builtinId="8" hidden="1"/>
    <cellStyle name="Lien hypertexte" xfId="14620" builtinId="8" hidden="1"/>
    <cellStyle name="Lien hypertexte" xfId="14624" builtinId="8" hidden="1"/>
    <cellStyle name="Lien hypertexte" xfId="1094" builtinId="8" hidden="1"/>
    <cellStyle name="Lien hypertexte" xfId="838" builtinId="8" hidden="1"/>
    <cellStyle name="Lien hypertexte" xfId="348" builtinId="8" hidden="1"/>
    <cellStyle name="Lien hypertexte" xfId="352" builtinId="8" hidden="1"/>
    <cellStyle name="Lien hypertexte" xfId="358" builtinId="8" hidden="1"/>
    <cellStyle name="Lien hypertexte" xfId="362" builtinId="8" hidden="1"/>
    <cellStyle name="Lien hypertexte" xfId="366" builtinId="8" hidden="1"/>
    <cellStyle name="Lien hypertexte" xfId="372" builtinId="8" hidden="1"/>
    <cellStyle name="Lien hypertexte" xfId="376" builtinId="8" hidden="1"/>
    <cellStyle name="Lien hypertexte" xfId="380" builtinId="8" hidden="1"/>
    <cellStyle name="Lien hypertexte" xfId="384" builtinId="8" hidden="1"/>
    <cellStyle name="Lien hypertexte" xfId="390" builtinId="8" hidden="1"/>
    <cellStyle name="Lien hypertexte" xfId="394" builtinId="8" hidden="1"/>
    <cellStyle name="Lien hypertexte" xfId="398" builtinId="8" hidden="1"/>
    <cellStyle name="Lien hypertexte" xfId="404" builtinId="8" hidden="1"/>
    <cellStyle name="Lien hypertexte" xfId="408" builtinId="8" hidden="1"/>
    <cellStyle name="Lien hypertexte" xfId="412" builtinId="8" hidden="1"/>
    <cellStyle name="Lien hypertexte" xfId="416" builtinId="8" hidden="1"/>
    <cellStyle name="Lien hypertexte" xfId="422" builtinId="8" hidden="1"/>
    <cellStyle name="Lien hypertexte" xfId="426" builtinId="8" hidden="1"/>
    <cellStyle name="Lien hypertexte" xfId="430" builtinId="8" hidden="1"/>
    <cellStyle name="Lien hypertexte" xfId="436" builtinId="8" hidden="1"/>
    <cellStyle name="Lien hypertexte" xfId="440" builtinId="8" hidden="1"/>
    <cellStyle name="Lien hypertexte" xfId="444" builtinId="8" hidden="1"/>
    <cellStyle name="Lien hypertexte" xfId="448" builtinId="8" hidden="1"/>
    <cellStyle name="Lien hypertexte" xfId="456" builtinId="8" hidden="1"/>
    <cellStyle name="Lien hypertexte" xfId="460" builtinId="8" hidden="1"/>
    <cellStyle name="Lien hypertexte" xfId="464" builtinId="8" hidden="1"/>
    <cellStyle name="Lien hypertexte" xfId="470" builtinId="8" hidden="1"/>
    <cellStyle name="Lien hypertexte" xfId="474" builtinId="8" hidden="1"/>
    <cellStyle name="Lien hypertexte" xfId="478" builtinId="8" hidden="1"/>
    <cellStyle name="Lien hypertexte" xfId="482" builtinId="8" hidden="1"/>
    <cellStyle name="Lien hypertexte" xfId="488" builtinId="8" hidden="1"/>
    <cellStyle name="Lien hypertexte" xfId="492" builtinId="8" hidden="1"/>
    <cellStyle name="Lien hypertexte" xfId="496" builtinId="8" hidden="1"/>
    <cellStyle name="Lien hypertexte" xfId="502" builtinId="8" hidden="1"/>
    <cellStyle name="Lien hypertexte" xfId="506" builtinId="8" hidden="1"/>
    <cellStyle name="Lien hypertexte" xfId="510" builtinId="8" hidden="1"/>
    <cellStyle name="Lien hypertexte" xfId="514" builtinId="8" hidden="1"/>
    <cellStyle name="Lien hypertexte" xfId="520" builtinId="8" hidden="1"/>
    <cellStyle name="Lien hypertexte" xfId="524" builtinId="8" hidden="1"/>
    <cellStyle name="Lien hypertexte" xfId="528" builtinId="8" hidden="1"/>
    <cellStyle name="Lien hypertexte" xfId="534" builtinId="8" hidden="1"/>
    <cellStyle name="Lien hypertexte" xfId="538" builtinId="8" hidden="1"/>
    <cellStyle name="Lien hypertexte" xfId="542" builtinId="8" hidden="1"/>
    <cellStyle name="Lien hypertexte" xfId="546" builtinId="8" hidden="1"/>
    <cellStyle name="Lien hypertexte" xfId="552" builtinId="8" hidden="1"/>
    <cellStyle name="Lien hypertexte" xfId="556" builtinId="8" hidden="1"/>
    <cellStyle name="Lien hypertexte" xfId="560" builtinId="8" hidden="1"/>
    <cellStyle name="Lien hypertexte" xfId="566" builtinId="8" hidden="1"/>
    <cellStyle name="Lien hypertexte" xfId="570" builtinId="8" hidden="1"/>
    <cellStyle name="Lien hypertexte" xfId="574" builtinId="8" hidden="1"/>
    <cellStyle name="Lien hypertexte" xfId="578" builtinId="8" hidden="1"/>
    <cellStyle name="Lien hypertexte" xfId="584" builtinId="8" hidden="1"/>
    <cellStyle name="Lien hypertexte" xfId="588" builtinId="8" hidden="1"/>
    <cellStyle name="Lien hypertexte" xfId="592" builtinId="8" hidden="1"/>
    <cellStyle name="Lien hypertexte" xfId="598" builtinId="8" hidden="1"/>
    <cellStyle name="Lien hypertexte" xfId="602" builtinId="8" hidden="1"/>
    <cellStyle name="Lien hypertexte" xfId="606" builtinId="8" hidden="1"/>
    <cellStyle name="Lien hypertexte" xfId="610" builtinId="8" hidden="1"/>
    <cellStyle name="Lien hypertexte" xfId="616" builtinId="8" hidden="1"/>
    <cellStyle name="Lien hypertexte" xfId="620" builtinId="8" hidden="1"/>
    <cellStyle name="Lien hypertexte" xfId="624" builtinId="8" hidden="1"/>
    <cellStyle name="Lien hypertexte" xfId="630" builtinId="8" hidden="1"/>
    <cellStyle name="Lien hypertexte" xfId="634" builtinId="8" hidden="1"/>
    <cellStyle name="Lien hypertexte" xfId="638" builtinId="8" hidden="1"/>
    <cellStyle name="Lien hypertexte" xfId="642" builtinId="8" hidden="1"/>
    <cellStyle name="Lien hypertexte" xfId="648" builtinId="8" hidden="1"/>
    <cellStyle name="Lien hypertexte" xfId="454" builtinId="8" hidden="1"/>
    <cellStyle name="Lien hypertexte" xfId="200" builtinId="8" hidden="1"/>
    <cellStyle name="Lien hypertexte" xfId="206" builtinId="8" hidden="1"/>
    <cellStyle name="Lien hypertexte" xfId="210" builtinId="8" hidden="1"/>
    <cellStyle name="Lien hypertexte" xfId="214" builtinId="8" hidden="1"/>
    <cellStyle name="Lien hypertexte" xfId="218" builtinId="8" hidden="1"/>
    <cellStyle name="Lien hypertexte" xfId="224" builtinId="8" hidden="1"/>
    <cellStyle name="Lien hypertexte" xfId="228" builtinId="8" hidden="1"/>
    <cellStyle name="Lien hypertexte" xfId="232" builtinId="8" hidden="1"/>
    <cellStyle name="Lien hypertexte" xfId="238" builtinId="8" hidden="1"/>
    <cellStyle name="Lien hypertexte" xfId="242" builtinId="8" hidden="1"/>
    <cellStyle name="Lien hypertexte" xfId="246" builtinId="8" hidden="1"/>
    <cellStyle name="Lien hypertexte" xfId="250" builtinId="8" hidden="1"/>
    <cellStyle name="Lien hypertexte" xfId="256" builtinId="8" hidden="1"/>
    <cellStyle name="Lien hypertexte" xfId="260" builtinId="8" hidden="1"/>
    <cellStyle name="Lien hypertexte" xfId="264" builtinId="8" hidden="1"/>
    <cellStyle name="Lien hypertexte" xfId="270" builtinId="8" hidden="1"/>
    <cellStyle name="Lien hypertexte" xfId="274" builtinId="8" hidden="1"/>
    <cellStyle name="Lien hypertexte" xfId="278" builtinId="8" hidden="1"/>
    <cellStyle name="Lien hypertexte" xfId="282" builtinId="8" hidden="1"/>
    <cellStyle name="Lien hypertexte" xfId="288" builtinId="8" hidden="1"/>
    <cellStyle name="Lien hypertexte" xfId="292" builtinId="8" hidden="1"/>
    <cellStyle name="Lien hypertexte" xfId="296" builtinId="8" hidden="1"/>
    <cellStyle name="Lien hypertexte" xfId="302" builtinId="8" hidden="1"/>
    <cellStyle name="Lien hypertexte" xfId="306" builtinId="8" hidden="1"/>
    <cellStyle name="Lien hypertexte" xfId="310" builtinId="8" hidden="1"/>
    <cellStyle name="Lien hypertexte" xfId="314" builtinId="8" hidden="1"/>
    <cellStyle name="Lien hypertexte" xfId="320" builtinId="8" hidden="1"/>
    <cellStyle name="Lien hypertexte" xfId="324" builtinId="8" hidden="1"/>
    <cellStyle name="Lien hypertexte" xfId="328" builtinId="8" hidden="1"/>
    <cellStyle name="Lien hypertexte" xfId="334" builtinId="8" hidden="1"/>
    <cellStyle name="Lien hypertexte" xfId="338" builtinId="8" hidden="1"/>
    <cellStyle name="Lien hypertexte" xfId="342" builtinId="8" hidden="1"/>
    <cellStyle name="Lien hypertexte" xfId="346" builtinId="8" hidden="1"/>
    <cellStyle name="Lien hypertexte" xfId="128" builtinId="8" hidden="1"/>
    <cellStyle name="Lien hypertexte" xfId="132" builtinId="8" hidden="1"/>
    <cellStyle name="Lien hypertexte" xfId="136" builtinId="8" hidden="1"/>
    <cellStyle name="Lien hypertexte" xfId="142" builtinId="8" hidden="1"/>
    <cellStyle name="Lien hypertexte" xfId="146" builtinId="8" hidden="1"/>
    <cellStyle name="Lien hypertexte" xfId="150" builtinId="8" hidden="1"/>
    <cellStyle name="Lien hypertexte" xfId="154" builtinId="8" hidden="1"/>
    <cellStyle name="Lien hypertexte" xfId="160" builtinId="8" hidden="1"/>
    <cellStyle name="Lien hypertexte" xfId="164" builtinId="8" hidden="1"/>
    <cellStyle name="Lien hypertexte" xfId="168" builtinId="8" hidden="1"/>
    <cellStyle name="Lien hypertexte" xfId="174" builtinId="8" hidden="1"/>
    <cellStyle name="Lien hypertexte" xfId="178" builtinId="8" hidden="1"/>
    <cellStyle name="Lien hypertexte" xfId="182" builtinId="8" hidden="1"/>
    <cellStyle name="Lien hypertexte" xfId="186" builtinId="8" hidden="1"/>
    <cellStyle name="Lien hypertexte" xfId="192" builtinId="8" hidden="1"/>
    <cellStyle name="Lien hypertexte" xfId="196" builtinId="8" hidden="1"/>
    <cellStyle name="Lien hypertexte" xfId="88" builtinId="8" hidden="1"/>
    <cellStyle name="Lien hypertexte" xfId="94" builtinId="8" hidden="1"/>
    <cellStyle name="Lien hypertexte" xfId="98" builtinId="8" hidden="1"/>
    <cellStyle name="Lien hypertexte" xfId="102" builtinId="8" hidden="1"/>
    <cellStyle name="Lien hypertexte" xfId="106" builtinId="8" hidden="1"/>
    <cellStyle name="Lien hypertexte" xfId="112" builtinId="8" hidden="1"/>
    <cellStyle name="Lien hypertexte" xfId="116" builtinId="8" hidden="1"/>
    <cellStyle name="Lien hypertexte" xfId="120" builtinId="8" hidden="1"/>
    <cellStyle name="Lien hypertexte" xfId="70" builtinId="8" hidden="1"/>
    <cellStyle name="Lien hypertexte" xfId="74" builtinId="8" hidden="1"/>
    <cellStyle name="Lien hypertexte" xfId="78" builtinId="8" hidden="1"/>
    <cellStyle name="Lien hypertexte" xfId="82" builtinId="8" hidden="1"/>
    <cellStyle name="Lien hypertexte" xfId="60" builtinId="8" hidden="1"/>
    <cellStyle name="Lien hypertexte" xfId="64" builtinId="8" hidden="1"/>
    <cellStyle name="Lien hypertexte" xfId="54" builtinId="8" hidden="1"/>
    <cellStyle name="Lien hypertexte" xfId="3" builtinId="8" hidden="1"/>
    <cellStyle name="Lien hypertexte" xfId="84" builtinId="8" hidden="1"/>
    <cellStyle name="Lien hypertexte" xfId="108" builtinId="8" hidden="1"/>
    <cellStyle name="Lien hypertexte" xfId="188" builtinId="8" hidden="1"/>
    <cellStyle name="Lien hypertexte" xfId="156" builtinId="8" hidden="1"/>
    <cellStyle name="Lien hypertexte" xfId="124" builtinId="8" hidden="1"/>
    <cellStyle name="Lien hypertexte" xfId="316" builtinId="8" hidden="1"/>
    <cellStyle name="Lien hypertexte" xfId="284" builtinId="8" hidden="1"/>
    <cellStyle name="Lien hypertexte" xfId="252" builtinId="8" hidden="1"/>
    <cellStyle name="Lien hypertexte" xfId="220" builtinId="8" hidden="1"/>
    <cellStyle name="Lien hypertexte" xfId="644" builtinId="8" hidden="1"/>
    <cellStyle name="Lien hypertexte" xfId="612" builtinId="8" hidden="1"/>
    <cellStyle name="Lien hypertexte" xfId="580" builtinId="8" hidden="1"/>
    <cellStyle name="Lien hypertexte" xfId="548" builtinId="8" hidden="1"/>
    <cellStyle name="Lien hypertexte" xfId="516" builtinId="8" hidden="1"/>
    <cellStyle name="Lien hypertexte" xfId="484" builtinId="8" hidden="1"/>
    <cellStyle name="Lien hypertexte" xfId="450" builtinId="8" hidden="1"/>
    <cellStyle name="Lien hypertexte" xfId="418" builtinId="8" hidden="1"/>
    <cellStyle name="Lien hypertexte" xfId="386" builtinId="8" hidden="1"/>
    <cellStyle name="Lien hypertexte" xfId="354" builtinId="8" hidden="1"/>
    <cellStyle name="Lien hypertexte" xfId="14612" builtinId="8" hidden="1"/>
    <cellStyle name="Lien hypertexte" xfId="14580" builtinId="8" hidden="1"/>
    <cellStyle name="Lien hypertexte" xfId="14546" builtinId="8" hidden="1"/>
    <cellStyle name="Lien hypertexte" xfId="3695" builtinId="8" hidden="1"/>
    <cellStyle name="Lien hypertexte" xfId="1128" builtinId="8" hidden="1"/>
    <cellStyle name="Lien hypertexte" xfId="1096" builtinId="8" hidden="1"/>
    <cellStyle name="Lien hypertexte" xfId="1062" builtinId="8" hidden="1"/>
    <cellStyle name="Lien hypertexte" xfId="1030" builtinId="8" hidden="1"/>
    <cellStyle name="Lien hypertexte" xfId="998" builtinId="8" hidden="1"/>
    <cellStyle name="Lien hypertexte" xfId="964" builtinId="8" hidden="1"/>
    <cellStyle name="Lien hypertexte" xfId="932" builtinId="8" hidden="1"/>
    <cellStyle name="Lien hypertexte" xfId="900" builtinId="8" hidden="1"/>
    <cellStyle name="Lien hypertexte" xfId="868" builtinId="8" hidden="1"/>
    <cellStyle name="Lien hypertexte" xfId="834" builtinId="8" hidden="1"/>
    <cellStyle name="Lien hypertexte" xfId="802" builtinId="8" hidden="1"/>
    <cellStyle name="Lien hypertexte" xfId="770" builtinId="8" hidden="1"/>
    <cellStyle name="Lien hypertexte" xfId="738" builtinId="8" hidden="1"/>
    <cellStyle name="Lien hypertexte" xfId="704" builtinId="8" hidden="1"/>
    <cellStyle name="Lien hypertexte" xfId="672" builtinId="8" hidden="1"/>
    <cellStyle name="Lien hypertexte" xfId="14960" builtinId="8" hidden="1"/>
    <cellStyle name="Lien hypertexte" xfId="15934" builtinId="8" hidden="1"/>
    <cellStyle name="Lien hypertexte" xfId="15900" builtinId="8" hidden="1"/>
    <cellStyle name="Lien hypertexte" xfId="15868" builtinId="8" hidden="1"/>
    <cellStyle name="Lien hypertexte" xfId="15834" builtinId="8" hidden="1"/>
    <cellStyle name="Lien hypertexte" xfId="15802" builtinId="8" hidden="1"/>
    <cellStyle name="Lien hypertexte" xfId="15768" builtinId="8" hidden="1"/>
    <cellStyle name="Lien hypertexte" xfId="15736" builtinId="8" hidden="1"/>
    <cellStyle name="Lien hypertexte" xfId="15702" builtinId="8" hidden="1"/>
    <cellStyle name="Lien hypertexte" xfId="15670" builtinId="8" hidden="1"/>
    <cellStyle name="Lien hypertexte" xfId="15636" builtinId="8" hidden="1"/>
    <cellStyle name="Lien hypertexte" xfId="15604" builtinId="8" hidden="1"/>
    <cellStyle name="Lien hypertexte" xfId="15570" builtinId="8" hidden="1"/>
    <cellStyle name="Lien hypertexte" xfId="15538" builtinId="8" hidden="1"/>
    <cellStyle name="Lien hypertexte" xfId="15504" builtinId="8" hidden="1"/>
    <cellStyle name="Lien hypertexte" xfId="15470" builtinId="8" hidden="1"/>
    <cellStyle name="Lien hypertexte" xfId="15438" builtinId="8" hidden="1"/>
    <cellStyle name="Lien hypertexte" xfId="15404" builtinId="8" hidden="1"/>
    <cellStyle name="Lien hypertexte" xfId="15372" builtinId="8" hidden="1"/>
    <cellStyle name="Lien hypertexte" xfId="15338" builtinId="8" hidden="1"/>
    <cellStyle name="Lien hypertexte" xfId="15306" builtinId="8" hidden="1"/>
    <cellStyle name="Lien hypertexte" xfId="15272" builtinId="8" hidden="1"/>
    <cellStyle name="Lien hypertexte" xfId="15240" builtinId="8" hidden="1"/>
    <cellStyle name="Lien hypertexte" xfId="15206" builtinId="8" hidden="1"/>
    <cellStyle name="Lien hypertexte" xfId="15174" builtinId="8" hidden="1"/>
    <cellStyle name="Lien hypertexte" xfId="15140" builtinId="8" hidden="1"/>
    <cellStyle name="Lien hypertexte" xfId="15108" builtinId="8" hidden="1"/>
    <cellStyle name="Lien hypertexte" xfId="15074" builtinId="8" hidden="1"/>
    <cellStyle name="Lien hypertexte" xfId="15042" builtinId="8" hidden="1"/>
    <cellStyle name="Lien hypertexte" xfId="15008" builtinId="8" hidden="1"/>
    <cellStyle name="Lien hypertexte" xfId="14976" builtinId="8" hidden="1"/>
    <cellStyle name="Lien hypertexte" xfId="14942" builtinId="8" hidden="1"/>
    <cellStyle name="Lien hypertexte" xfId="14910" builtinId="8" hidden="1"/>
    <cellStyle name="Lien hypertexte" xfId="14876" builtinId="8" hidden="1"/>
    <cellStyle name="Lien hypertexte" xfId="14844" builtinId="8" hidden="1"/>
    <cellStyle name="Lien hypertexte" xfId="14810" builtinId="8" hidden="1"/>
    <cellStyle name="Lien hypertexte" xfId="14778" builtinId="8" hidden="1"/>
    <cellStyle name="Lien hypertexte" xfId="14744" builtinId="8" hidden="1"/>
    <cellStyle name="Lien hypertexte" xfId="14712" builtinId="8" hidden="1"/>
    <cellStyle name="Lien hypertexte" xfId="14678" builtinId="8" hidden="1"/>
    <cellStyle name="Lien hypertexte" xfId="14646" builtinId="8" hidden="1"/>
    <cellStyle name="Lien hypertexte" xfId="16176" builtinId="8" hidden="1"/>
    <cellStyle name="Lien hypertexte" xfId="16688" builtinId="8" hidden="1"/>
    <cellStyle name="Lien hypertexte" xfId="17200" builtinId="8" hidden="1"/>
    <cellStyle name="Lien hypertexte" xfId="17712" builtinId="8" hidden="1"/>
    <cellStyle name="Lien hypertexte" xfId="18224" builtinId="8" hidden="1"/>
    <cellStyle name="Lien hypertexte" xfId="18753" builtinId="8" hidden="1"/>
    <cellStyle name="Lien hypertexte" xfId="18819" builtinId="8" hidden="1"/>
    <cellStyle name="Lien hypertexte" xfId="18783" builtinId="8" hidden="1"/>
    <cellStyle name="Lien hypertexte" xfId="18749" builtinId="8" hidden="1"/>
    <cellStyle name="Lien hypertexte" xfId="18715" builtinId="8" hidden="1"/>
    <cellStyle name="Lien hypertexte" xfId="18681" builtinId="8" hidden="1"/>
    <cellStyle name="Lien hypertexte" xfId="18647" builtinId="8" hidden="1"/>
    <cellStyle name="Lien hypertexte" xfId="18613" builtinId="8" hidden="1"/>
    <cellStyle name="Lien hypertexte" xfId="18579" builtinId="8" hidden="1"/>
    <cellStyle name="Lien hypertexte" xfId="18545" builtinId="8" hidden="1"/>
    <cellStyle name="Lien hypertexte" xfId="18511" builtinId="8" hidden="1"/>
    <cellStyle name="Lien hypertexte" xfId="18477" builtinId="8" hidden="1"/>
    <cellStyle name="Lien hypertexte" xfId="18443" builtinId="8" hidden="1"/>
    <cellStyle name="Lien hypertexte" xfId="18409" builtinId="8" hidden="1"/>
    <cellStyle name="Lien hypertexte" xfId="18375" builtinId="8" hidden="1"/>
    <cellStyle name="Lien hypertexte" xfId="18341" builtinId="8" hidden="1"/>
    <cellStyle name="Lien hypertexte" xfId="18290" builtinId="8" hidden="1"/>
    <cellStyle name="Lien hypertexte" xfId="18254" builtinId="8" hidden="1"/>
    <cellStyle name="Lien hypertexte" xfId="18220" builtinId="8" hidden="1"/>
    <cellStyle name="Lien hypertexte" xfId="18186" builtinId="8" hidden="1"/>
    <cellStyle name="Lien hypertexte" xfId="18152" builtinId="8" hidden="1"/>
    <cellStyle name="Lien hypertexte" xfId="18118" builtinId="8" hidden="1"/>
    <cellStyle name="Lien hypertexte" xfId="18084" builtinId="8" hidden="1"/>
    <cellStyle name="Lien hypertexte" xfId="18050" builtinId="8" hidden="1"/>
    <cellStyle name="Lien hypertexte" xfId="18016" builtinId="8" hidden="1"/>
    <cellStyle name="Lien hypertexte" xfId="17982" builtinId="8" hidden="1"/>
    <cellStyle name="Lien hypertexte" xfId="17948" builtinId="8" hidden="1"/>
    <cellStyle name="Lien hypertexte" xfId="17914" builtinId="8" hidden="1"/>
    <cellStyle name="Lien hypertexte" xfId="17880" builtinId="8" hidden="1"/>
    <cellStyle name="Lien hypertexte" xfId="17846" builtinId="8" hidden="1"/>
    <cellStyle name="Lien hypertexte" xfId="17812" builtinId="8" hidden="1"/>
    <cellStyle name="Lien hypertexte" xfId="17778" builtinId="8" hidden="1"/>
    <cellStyle name="Lien hypertexte" xfId="17742" builtinId="8" hidden="1"/>
    <cellStyle name="Lien hypertexte" xfId="17708" builtinId="8" hidden="1"/>
    <cellStyle name="Lien hypertexte" xfId="17674" builtinId="8" hidden="1"/>
    <cellStyle name="Lien hypertexte" xfId="17640" builtinId="8" hidden="1"/>
    <cellStyle name="Lien hypertexte" xfId="17606" builtinId="8" hidden="1"/>
    <cellStyle name="Lien hypertexte" xfId="17572" builtinId="8" hidden="1"/>
    <cellStyle name="Lien hypertexte" xfId="17538" builtinId="8" hidden="1"/>
    <cellStyle name="Lien hypertexte" xfId="17504" builtinId="8" hidden="1"/>
    <cellStyle name="Lien hypertexte" xfId="17470" builtinId="8" hidden="1"/>
    <cellStyle name="Lien hypertexte" xfId="17436" builtinId="8" hidden="1"/>
    <cellStyle name="Lien hypertexte" xfId="17402" builtinId="8" hidden="1"/>
    <cellStyle name="Lien hypertexte" xfId="17368" builtinId="8" hidden="1"/>
    <cellStyle name="Lien hypertexte" xfId="17334" builtinId="8" hidden="1"/>
    <cellStyle name="Lien hypertexte" xfId="17300" builtinId="8" hidden="1"/>
    <cellStyle name="Lien hypertexte" xfId="17266" builtinId="8" hidden="1"/>
    <cellStyle name="Lien hypertexte" xfId="17230" builtinId="8" hidden="1"/>
    <cellStyle name="Lien hypertexte" xfId="17196" builtinId="8" hidden="1"/>
    <cellStyle name="Lien hypertexte" xfId="17162" builtinId="8" hidden="1"/>
    <cellStyle name="Lien hypertexte" xfId="17128" builtinId="8" hidden="1"/>
    <cellStyle name="Lien hypertexte" xfId="17094" builtinId="8" hidden="1"/>
    <cellStyle name="Lien hypertexte" xfId="17060" builtinId="8" hidden="1"/>
    <cellStyle name="Lien hypertexte" xfId="17026" builtinId="8" hidden="1"/>
    <cellStyle name="Lien hypertexte" xfId="16992" builtinId="8" hidden="1"/>
    <cellStyle name="Lien hypertexte" xfId="16958" builtinId="8" hidden="1"/>
    <cellStyle name="Lien hypertexte" xfId="16924" builtinId="8" hidden="1"/>
    <cellStyle name="Lien hypertexte" xfId="16890" builtinId="8" hidden="1"/>
    <cellStyle name="Lien hypertexte" xfId="16856" builtinId="8" hidden="1"/>
    <cellStyle name="Lien hypertexte" xfId="16822" builtinId="8" hidden="1"/>
    <cellStyle name="Lien hypertexte" xfId="16788" builtinId="8" hidden="1"/>
    <cellStyle name="Lien hypertexte" xfId="16754" builtinId="8" hidden="1"/>
    <cellStyle name="Lien hypertexte" xfId="16718" builtinId="8" hidden="1"/>
    <cellStyle name="Lien hypertexte" xfId="16684" builtinId="8" hidden="1"/>
    <cellStyle name="Lien hypertexte" xfId="16650" builtinId="8" hidden="1"/>
    <cellStyle name="Lien hypertexte" xfId="16616" builtinId="8" hidden="1"/>
    <cellStyle name="Lien hypertexte" xfId="16582" builtinId="8" hidden="1"/>
    <cellStyle name="Lien hypertexte" xfId="16548" builtinId="8" hidden="1"/>
    <cellStyle name="Lien hypertexte" xfId="16514" builtinId="8" hidden="1"/>
    <cellStyle name="Lien hypertexte" xfId="16480" builtinId="8" hidden="1"/>
    <cellStyle name="Lien hypertexte" xfId="16446" builtinId="8" hidden="1"/>
    <cellStyle name="Lien hypertexte" xfId="16412" builtinId="8" hidden="1"/>
    <cellStyle name="Lien hypertexte" xfId="16378" builtinId="8" hidden="1"/>
    <cellStyle name="Lien hypertexte" xfId="16344" builtinId="8" hidden="1"/>
    <cellStyle name="Lien hypertexte" xfId="16310" builtinId="8" hidden="1"/>
    <cellStyle name="Lien hypertexte" xfId="16276" builtinId="8" hidden="1"/>
    <cellStyle name="Lien hypertexte" xfId="16242" builtinId="8" hidden="1"/>
    <cellStyle name="Lien hypertexte" xfId="16206" builtinId="8" hidden="1"/>
    <cellStyle name="Lien hypertexte" xfId="16172" builtinId="8" hidden="1"/>
    <cellStyle name="Lien hypertexte" xfId="16138" builtinId="8" hidden="1"/>
    <cellStyle name="Lien hypertexte" xfId="16104" builtinId="8" hidden="1"/>
    <cellStyle name="Lien hypertexte" xfId="16070" builtinId="8" hidden="1"/>
    <cellStyle name="Lien hypertexte" xfId="16036" builtinId="8" hidden="1"/>
    <cellStyle name="Lien hypertexte" xfId="16002" builtinId="8" hidden="1"/>
    <cellStyle name="Lien hypertexte" xfId="15968" builtinId="8" hidden="1"/>
    <cellStyle name="Lien hypertexte" xfId="18849" builtinId="8" hidden="1"/>
    <cellStyle name="Lien hypertexte" xfId="19105" builtinId="8" hidden="1"/>
    <cellStyle name="Lien hypertexte" xfId="19361" builtinId="8" hidden="1"/>
    <cellStyle name="Lien hypertexte" xfId="19617" builtinId="8" hidden="1"/>
    <cellStyle name="Lien hypertexte" xfId="19873" builtinId="8" hidden="1"/>
    <cellStyle name="Lien hypertexte" xfId="20129" builtinId="8" hidden="1"/>
    <cellStyle name="Lien hypertexte" xfId="20385" builtinId="8" hidden="1"/>
    <cellStyle name="Lien hypertexte" xfId="20641" builtinId="8" hidden="1"/>
    <cellStyle name="Lien hypertexte" xfId="20897" builtinId="8" hidden="1"/>
    <cellStyle name="Lien hypertexte" xfId="21153" builtinId="8" hidden="1"/>
    <cellStyle name="Lien hypertexte" xfId="21409" builtinId="8" hidden="1"/>
    <cellStyle name="Lien hypertexte" xfId="21741" builtinId="8" hidden="1"/>
    <cellStyle name="Lien hypertexte" xfId="21747" builtinId="8" hidden="1"/>
    <cellStyle name="Lien hypertexte" xfId="21751" builtinId="8" hidden="1"/>
    <cellStyle name="Lien hypertexte" xfId="21755" builtinId="8" hidden="1"/>
    <cellStyle name="Lien hypertexte" xfId="21763" builtinId="8" hidden="1"/>
    <cellStyle name="Lien hypertexte" xfId="21767" builtinId="8" hidden="1"/>
    <cellStyle name="Lien hypertexte" xfId="21771" builtinId="8" hidden="1"/>
    <cellStyle name="Lien hypertexte" xfId="21775" builtinId="8" hidden="1"/>
    <cellStyle name="Lien hypertexte" xfId="21781" builtinId="8" hidden="1"/>
    <cellStyle name="Lien hypertexte" xfId="21785" builtinId="8" hidden="1"/>
    <cellStyle name="Lien hypertexte" xfId="21789" builtinId="8" hidden="1"/>
    <cellStyle name="Lien hypertexte" xfId="21795" builtinId="8" hidden="1"/>
    <cellStyle name="Lien hypertexte" xfId="21801" builtinId="8" hidden="1"/>
    <cellStyle name="Lien hypertexte" xfId="21805" builtinId="8" hidden="1"/>
    <cellStyle name="Lien hypertexte" xfId="21811" builtinId="8" hidden="1"/>
    <cellStyle name="Lien hypertexte" xfId="21815" builtinId="8" hidden="1"/>
    <cellStyle name="Lien hypertexte" xfId="21819" builtinId="8" hidden="1"/>
    <cellStyle name="Lien hypertexte" xfId="21823" builtinId="8" hidden="1"/>
    <cellStyle name="Lien hypertexte" xfId="21829" builtinId="8" hidden="1"/>
    <cellStyle name="Lien hypertexte" xfId="21835" builtinId="8" hidden="1"/>
    <cellStyle name="Lien hypertexte" xfId="21839" builtinId="8" hidden="1"/>
    <cellStyle name="Lien hypertexte" xfId="21845" builtinId="8" hidden="1"/>
    <cellStyle name="Lien hypertexte" xfId="21849" builtinId="8" hidden="1"/>
    <cellStyle name="Lien hypertexte" xfId="21853" builtinId="8" hidden="1"/>
    <cellStyle name="Lien hypertexte" xfId="21859" builtinId="8" hidden="1"/>
    <cellStyle name="Lien hypertexte" xfId="21863" builtinId="8" hidden="1"/>
    <cellStyle name="Lien hypertexte" xfId="21867" builtinId="8" hidden="1"/>
    <cellStyle name="Lien hypertexte" xfId="21875" builtinId="8" hidden="1"/>
    <cellStyle name="Lien hypertexte" xfId="21879" builtinId="8" hidden="1"/>
    <cellStyle name="Lien hypertexte" xfId="21883" builtinId="8" hidden="1"/>
    <cellStyle name="Lien hypertexte" xfId="21887" builtinId="8" hidden="1"/>
    <cellStyle name="Lien hypertexte" xfId="21893" builtinId="8" hidden="1"/>
    <cellStyle name="Lien hypertexte" xfId="21897" builtinId="8" hidden="1"/>
    <cellStyle name="Lien hypertexte" xfId="21901" builtinId="8" hidden="1"/>
    <cellStyle name="Lien hypertexte" xfId="21909" builtinId="8" hidden="1"/>
    <cellStyle name="Lien hypertexte" xfId="21913" builtinId="8" hidden="1"/>
    <cellStyle name="Lien hypertexte" xfId="21917" builtinId="8" hidden="1"/>
    <cellStyle name="Lien hypertexte" xfId="21923" builtinId="8" hidden="1"/>
    <cellStyle name="Lien hypertexte" xfId="21927" builtinId="8" hidden="1"/>
    <cellStyle name="Lien hypertexte" xfId="21931" builtinId="8" hidden="1"/>
    <cellStyle name="Lien hypertexte" xfId="21935" builtinId="8" hidden="1"/>
    <cellStyle name="Lien hypertexte" xfId="21941" builtinId="8" hidden="1"/>
    <cellStyle name="Lien hypertexte" xfId="21947" builtinId="8" hidden="1"/>
    <cellStyle name="Lien hypertexte" xfId="21951" builtinId="8" hidden="1"/>
    <cellStyle name="Lien hypertexte" xfId="21957" builtinId="8" hidden="1"/>
    <cellStyle name="Lien hypertexte" xfId="21961" builtinId="8" hidden="1"/>
    <cellStyle name="Lien hypertexte" xfId="21965" builtinId="8" hidden="1"/>
    <cellStyle name="Lien hypertexte" xfId="21971" builtinId="8" hidden="1"/>
    <cellStyle name="Lien hypertexte" xfId="21975" builtinId="8" hidden="1"/>
    <cellStyle name="Lien hypertexte" xfId="21981" builtinId="8" hidden="1"/>
    <cellStyle name="Lien hypertexte" xfId="21987" builtinId="8" hidden="1"/>
    <cellStyle name="Lien hypertexte" xfId="21991" builtinId="8" hidden="1"/>
    <cellStyle name="Lien hypertexte" xfId="21995" builtinId="8" hidden="1"/>
    <cellStyle name="Lien hypertexte" xfId="21999" builtinId="8" hidden="1"/>
    <cellStyle name="Lien hypertexte" xfId="22005" builtinId="8" hidden="1"/>
    <cellStyle name="Lien hypertexte" xfId="22009" builtinId="8" hidden="1"/>
    <cellStyle name="Lien hypertexte" xfId="22013" builtinId="8" hidden="1"/>
    <cellStyle name="Lien hypertexte" xfId="22021" builtinId="8" hidden="1"/>
    <cellStyle name="Lien hypertexte" xfId="22025" builtinId="8" hidden="1"/>
    <cellStyle name="Lien hypertexte" xfId="22029" builtinId="8" hidden="1"/>
    <cellStyle name="Lien hypertexte" xfId="22035" builtinId="8" hidden="1"/>
    <cellStyle name="Lien hypertexte" xfId="22039" builtinId="8" hidden="1"/>
    <cellStyle name="Lien hypertexte" xfId="22043" builtinId="8" hidden="1"/>
    <cellStyle name="Lien hypertexte" xfId="22047" builtinId="8" hidden="1"/>
    <cellStyle name="Lien hypertexte" xfId="22055" builtinId="8" hidden="1"/>
    <cellStyle name="Lien hypertexte" xfId="22059" builtinId="8" hidden="1"/>
    <cellStyle name="Lien hypertexte" xfId="22063" builtinId="8" hidden="1"/>
    <cellStyle name="Lien hypertexte" xfId="22069" builtinId="8" hidden="1"/>
    <cellStyle name="Lien hypertexte" xfId="22073" builtinId="8" hidden="1"/>
    <cellStyle name="Lien hypertexte" xfId="22077" builtinId="8" hidden="1"/>
    <cellStyle name="Lien hypertexte" xfId="22083" builtinId="8" hidden="1"/>
    <cellStyle name="Lien hypertexte" xfId="22087" builtinId="8" hidden="1"/>
    <cellStyle name="Lien hypertexte" xfId="22093" builtinId="8" hidden="1"/>
    <cellStyle name="Lien hypertexte" xfId="22099" builtinId="8" hidden="1"/>
    <cellStyle name="Lien hypertexte" xfId="22103" builtinId="8" hidden="1"/>
    <cellStyle name="Lien hypertexte" xfId="22107" builtinId="8" hidden="1"/>
    <cellStyle name="Lien hypertexte" xfId="22111" builtinId="8" hidden="1"/>
    <cellStyle name="Lien hypertexte" xfId="22117" builtinId="8" hidden="1"/>
    <cellStyle name="Lien hypertexte" xfId="22121" builtinId="8" hidden="1"/>
    <cellStyle name="Lien hypertexte" xfId="22127" builtinId="8" hidden="1"/>
    <cellStyle name="Lien hypertexte" xfId="22133" builtinId="8" hidden="1"/>
    <cellStyle name="Lien hypertexte" xfId="22137" builtinId="8" hidden="1"/>
    <cellStyle name="Lien hypertexte" xfId="22141" builtinId="8" hidden="1"/>
    <cellStyle name="Lien hypertexte" xfId="22147" builtinId="8" hidden="1"/>
    <cellStyle name="Lien hypertexte" xfId="22151" builtinId="8" hidden="1"/>
    <cellStyle name="Lien hypertexte" xfId="22155" builtinId="8" hidden="1"/>
    <cellStyle name="Lien hypertexte" xfId="22159" builtinId="8" hidden="1"/>
    <cellStyle name="Lien hypertexte" xfId="22167" builtinId="8" hidden="1"/>
    <cellStyle name="Lien hypertexte" xfId="22171" builtinId="8" hidden="1"/>
    <cellStyle name="Lien hypertexte" xfId="22175" builtinId="8" hidden="1"/>
    <cellStyle name="Lien hypertexte" xfId="22181" builtinId="8" hidden="1"/>
    <cellStyle name="Lien hypertexte" xfId="22185" builtinId="8" hidden="1"/>
    <cellStyle name="Lien hypertexte" xfId="22189" builtinId="8" hidden="1"/>
    <cellStyle name="Lien hypertexte" xfId="22195" builtinId="8" hidden="1"/>
    <cellStyle name="Lien hypertexte" xfId="22201" builtinId="8" hidden="1"/>
    <cellStyle name="Lien hypertexte" xfId="22205" builtinId="8" hidden="1"/>
    <cellStyle name="Lien hypertexte" xfId="22211" builtinId="8" hidden="1"/>
    <cellStyle name="Lien hypertexte" xfId="22215" builtinId="8" hidden="1"/>
    <cellStyle name="Lien hypertexte" xfId="22219" builtinId="8" hidden="1"/>
    <cellStyle name="Lien hypertexte" xfId="22223" builtinId="8" hidden="1"/>
    <cellStyle name="Lien hypertexte" xfId="22229" builtinId="8" hidden="1"/>
    <cellStyle name="Lien hypertexte" xfId="22233" builtinId="8" hidden="1"/>
    <cellStyle name="Lien hypertexte" xfId="22239" builtinId="8" hidden="1"/>
    <cellStyle name="Lien hypertexte" xfId="22245" builtinId="8" hidden="1"/>
    <cellStyle name="Lien hypertexte" xfId="22249" builtinId="8" hidden="1"/>
    <cellStyle name="Lien hypertexte" xfId="22253" builtinId="8" hidden="1"/>
    <cellStyle name="Lien hypertexte" xfId="22259" builtinId="8" hidden="1"/>
    <cellStyle name="Lien hypertexte" xfId="22263" builtinId="8" hidden="1"/>
    <cellStyle name="Lien hypertexte" xfId="22267" builtinId="8" hidden="1"/>
    <cellStyle name="Lien hypertexte" xfId="22275" builtinId="8" hidden="1"/>
    <cellStyle name="Lien hypertexte" xfId="22279" builtinId="8" hidden="1"/>
    <cellStyle name="Lien hypertexte" xfId="22283" builtinId="8" hidden="1"/>
    <cellStyle name="Lien hypertexte" xfId="22287" builtinId="8" hidden="1"/>
    <cellStyle name="Lien hypertexte" xfId="22293" builtinId="8" hidden="1"/>
    <cellStyle name="Lien hypertexte" xfId="22297" builtinId="8" hidden="1"/>
    <cellStyle name="Lien hypertexte" xfId="22301" builtinId="8" hidden="1"/>
    <cellStyle name="Lien hypertexte" xfId="22307" builtinId="8" hidden="1"/>
    <cellStyle name="Lien hypertexte" xfId="22313" builtinId="8" hidden="1"/>
    <cellStyle name="Lien hypertexte" xfId="22317" builtinId="8" hidden="1"/>
    <cellStyle name="Lien hypertexte" xfId="22323" builtinId="8" hidden="1"/>
    <cellStyle name="Lien hypertexte" xfId="22327" builtinId="8" hidden="1"/>
    <cellStyle name="Lien hypertexte" xfId="22331" builtinId="8" hidden="1"/>
    <cellStyle name="Lien hypertexte" xfId="22335" builtinId="8" hidden="1"/>
    <cellStyle name="Lien hypertexte" xfId="22341" builtinId="8" hidden="1"/>
    <cellStyle name="Lien hypertexte" xfId="22347" builtinId="8" hidden="1"/>
    <cellStyle name="Lien hypertexte" xfId="22351" builtinId="8" hidden="1"/>
    <cellStyle name="Lien hypertexte" xfId="22357" builtinId="8" hidden="1"/>
    <cellStyle name="Lien hypertexte" xfId="22361" builtinId="8" hidden="1"/>
    <cellStyle name="Lien hypertexte" xfId="22365" builtinId="8" hidden="1"/>
    <cellStyle name="Lien hypertexte" xfId="22371" builtinId="8" hidden="1"/>
    <cellStyle name="Lien hypertexte" xfId="22375" builtinId="8" hidden="1"/>
    <cellStyle name="Lien hypertexte" xfId="22379" builtinId="8" hidden="1"/>
    <cellStyle name="Lien hypertexte" xfId="22387" builtinId="8" hidden="1"/>
    <cellStyle name="Lien hypertexte" xfId="22391" builtinId="8" hidden="1"/>
    <cellStyle name="Lien hypertexte" xfId="22395" builtinId="8" hidden="1"/>
    <cellStyle name="Lien hypertexte" xfId="22399" builtinId="8" hidden="1"/>
    <cellStyle name="Lien hypertexte" xfId="22405" builtinId="8" hidden="1"/>
    <cellStyle name="Lien hypertexte" xfId="22409" builtinId="8" hidden="1"/>
    <cellStyle name="Lien hypertexte" xfId="22413" builtinId="8" hidden="1"/>
    <cellStyle name="Lien hypertexte" xfId="22421" builtinId="8" hidden="1"/>
    <cellStyle name="Lien hypertexte" xfId="22425" builtinId="8" hidden="1"/>
    <cellStyle name="Lien hypertexte" xfId="22429" builtinId="8" hidden="1"/>
    <cellStyle name="Lien hypertexte" xfId="22435" builtinId="8" hidden="1"/>
    <cellStyle name="Lien hypertexte" xfId="22439" builtinId="8" hidden="1"/>
    <cellStyle name="Lien hypertexte" xfId="22443" builtinId="8" hidden="1"/>
    <cellStyle name="Lien hypertexte" xfId="22447" builtinId="8" hidden="1"/>
    <cellStyle name="Lien hypertexte" xfId="22453" builtinId="8" hidden="1"/>
    <cellStyle name="Lien hypertexte" xfId="22459" builtinId="8" hidden="1"/>
    <cellStyle name="Lien hypertexte" xfId="22463" builtinId="8" hidden="1"/>
    <cellStyle name="Lien hypertexte" xfId="22469" builtinId="8" hidden="1"/>
    <cellStyle name="Lien hypertexte" xfId="22473" builtinId="8" hidden="1"/>
    <cellStyle name="Lien hypertexte" xfId="22477" builtinId="8" hidden="1"/>
    <cellStyle name="Lien hypertexte" xfId="22483" builtinId="8" hidden="1"/>
    <cellStyle name="Lien hypertexte" xfId="22487" builtinId="8" hidden="1"/>
    <cellStyle name="Lien hypertexte" xfId="22493" builtinId="8" hidden="1"/>
    <cellStyle name="Lien hypertexte" xfId="22499" builtinId="8" hidden="1"/>
    <cellStyle name="Lien hypertexte" xfId="22503" builtinId="8" hidden="1"/>
    <cellStyle name="Lien hypertexte" xfId="22507" builtinId="8" hidden="1"/>
    <cellStyle name="Lien hypertexte" xfId="22511" builtinId="8" hidden="1"/>
    <cellStyle name="Lien hypertexte" xfId="22517" builtinId="8" hidden="1"/>
    <cellStyle name="Lien hypertexte" xfId="22521" builtinId="8" hidden="1"/>
    <cellStyle name="Lien hypertexte" xfId="22525" builtinId="8" hidden="1"/>
    <cellStyle name="Lien hypertexte" xfId="22533" builtinId="8" hidden="1"/>
    <cellStyle name="Lien hypertexte" xfId="22537" builtinId="8" hidden="1"/>
    <cellStyle name="Lien hypertexte" xfId="22541" builtinId="8" hidden="1"/>
    <cellStyle name="Lien hypertexte" xfId="22547" builtinId="8" hidden="1"/>
    <cellStyle name="Lien hypertexte" xfId="22551" builtinId="8" hidden="1"/>
    <cellStyle name="Lien hypertexte" xfId="22555" builtinId="8" hidden="1"/>
    <cellStyle name="Lien hypertexte" xfId="22559" builtinId="8" hidden="1"/>
    <cellStyle name="Lien hypertexte" xfId="22567" builtinId="8" hidden="1"/>
    <cellStyle name="Lien hypertexte" xfId="22571" builtinId="8" hidden="1"/>
    <cellStyle name="Lien hypertexte" xfId="22575" builtinId="8" hidden="1"/>
    <cellStyle name="Lien hypertexte" xfId="22581" builtinId="8" hidden="1"/>
    <cellStyle name="Lien hypertexte" xfId="22585" builtinId="8" hidden="1"/>
    <cellStyle name="Lien hypertexte" xfId="22589" builtinId="8" hidden="1"/>
    <cellStyle name="Lien hypertexte" xfId="22595" builtinId="8" hidden="1"/>
    <cellStyle name="Lien hypertexte" xfId="22599" builtinId="8" hidden="1"/>
    <cellStyle name="Lien hypertexte" xfId="22605" builtinId="8" hidden="1"/>
    <cellStyle name="Lien hypertexte" xfId="22611" builtinId="8" hidden="1"/>
    <cellStyle name="Lien hypertexte" xfId="22615" builtinId="8" hidden="1"/>
    <cellStyle name="Lien hypertexte" xfId="22619" builtinId="8" hidden="1"/>
    <cellStyle name="Lien hypertexte" xfId="22623" builtinId="8" hidden="1"/>
    <cellStyle name="Lien hypertexte" xfId="22629" builtinId="8" hidden="1"/>
    <cellStyle name="Lien hypertexte" xfId="22633" builtinId="8" hidden="1"/>
    <cellStyle name="Lien hypertexte" xfId="22639" builtinId="8" hidden="1"/>
    <cellStyle name="Lien hypertexte" xfId="22645" builtinId="8" hidden="1"/>
    <cellStyle name="Lien hypertexte" xfId="22649" builtinId="8" hidden="1"/>
    <cellStyle name="Lien hypertexte" xfId="22653" builtinId="8" hidden="1"/>
    <cellStyle name="Lien hypertexte" xfId="22659" builtinId="8" hidden="1"/>
    <cellStyle name="Lien hypertexte" xfId="22663" builtinId="8" hidden="1"/>
    <cellStyle name="Lien hypertexte" xfId="22667" builtinId="8" hidden="1"/>
    <cellStyle name="Lien hypertexte" xfId="22671" builtinId="8" hidden="1"/>
    <cellStyle name="Lien hypertexte" xfId="22679" builtinId="8" hidden="1"/>
    <cellStyle name="Lien hypertexte" xfId="22683" builtinId="8" hidden="1"/>
    <cellStyle name="Lien hypertexte" xfId="22687" builtinId="8" hidden="1"/>
    <cellStyle name="Lien hypertexte" xfId="22693" builtinId="8" hidden="1"/>
    <cellStyle name="Lien hypertexte" xfId="22697" builtinId="8" hidden="1"/>
    <cellStyle name="Lien hypertexte" xfId="22701" builtinId="8" hidden="1"/>
    <cellStyle name="Lien hypertexte" xfId="22707" builtinId="8" hidden="1"/>
    <cellStyle name="Lien hypertexte" xfId="22713" builtinId="8" hidden="1"/>
    <cellStyle name="Lien hypertexte" xfId="22717" builtinId="8" hidden="1"/>
    <cellStyle name="Lien hypertexte" xfId="22723" builtinId="8" hidden="1"/>
    <cellStyle name="Lien hypertexte" xfId="22727" builtinId="8" hidden="1"/>
    <cellStyle name="Lien hypertexte" xfId="22731" builtinId="8" hidden="1"/>
    <cellStyle name="Lien hypertexte" xfId="22735" builtinId="8" hidden="1"/>
    <cellStyle name="Lien hypertexte" xfId="22741" builtinId="8" hidden="1"/>
    <cellStyle name="Lien hypertexte" xfId="22745" builtinId="8" hidden="1"/>
    <cellStyle name="Lien hypertexte" xfId="22751" builtinId="8" hidden="1"/>
    <cellStyle name="Lien hypertexte" xfId="22757" builtinId="8" hidden="1"/>
    <cellStyle name="Lien hypertexte" xfId="22761" builtinId="8" hidden="1"/>
    <cellStyle name="Lien hypertexte" xfId="22765" builtinId="8" hidden="1"/>
    <cellStyle name="Lien hypertexte" xfId="22771" builtinId="8" hidden="1"/>
    <cellStyle name="Lien hypertexte" xfId="22775" builtinId="8" hidden="1"/>
    <cellStyle name="Lien hypertexte" xfId="22779" builtinId="8" hidden="1"/>
    <cellStyle name="Lien hypertexte" xfId="22787" builtinId="8" hidden="1"/>
    <cellStyle name="Lien hypertexte" xfId="22791" builtinId="8" hidden="1"/>
    <cellStyle name="Lien hypertexte" xfId="22795" builtinId="8" hidden="1"/>
    <cellStyle name="Lien hypertexte" xfId="22799" builtinId="8" hidden="1"/>
    <cellStyle name="Lien hypertexte" xfId="22805" builtinId="8" hidden="1"/>
    <cellStyle name="Lien hypertexte" xfId="22809" builtinId="8" hidden="1"/>
    <cellStyle name="Lien hypertexte" xfId="22813" builtinId="8" hidden="1"/>
    <cellStyle name="Lien hypertexte" xfId="22819" builtinId="8" hidden="1"/>
    <cellStyle name="Lien hypertexte" xfId="22825" builtinId="8" hidden="1"/>
    <cellStyle name="Lien hypertexte" xfId="22829" builtinId="8" hidden="1"/>
    <cellStyle name="Lien hypertexte" xfId="22835" builtinId="8" hidden="1"/>
    <cellStyle name="Lien hypertexte" xfId="22839" builtinId="8" hidden="1"/>
    <cellStyle name="Lien hypertexte" xfId="22843" builtinId="8" hidden="1"/>
    <cellStyle name="Lien hypertexte" xfId="22847" builtinId="8" hidden="1"/>
    <cellStyle name="Lien hypertexte" xfId="22853" builtinId="8" hidden="1"/>
    <cellStyle name="Lien hypertexte" xfId="22859" builtinId="8" hidden="1"/>
    <cellStyle name="Lien hypertexte" xfId="22863" builtinId="8" hidden="1"/>
    <cellStyle name="Lien hypertexte" xfId="22869" builtinId="8" hidden="1"/>
    <cellStyle name="Lien hypertexte" xfId="22873" builtinId="8" hidden="1"/>
    <cellStyle name="Lien hypertexte" xfId="22877" builtinId="8" hidden="1"/>
    <cellStyle name="Lien hypertexte" xfId="22883" builtinId="8" hidden="1"/>
    <cellStyle name="Lien hypertexte" xfId="22887" builtinId="8" hidden="1"/>
    <cellStyle name="Lien hypertexte" xfId="22891" builtinId="8" hidden="1"/>
    <cellStyle name="Lien hypertexte" xfId="22899" builtinId="8" hidden="1"/>
    <cellStyle name="Lien hypertexte" xfId="22903" builtinId="8" hidden="1"/>
    <cellStyle name="Lien hypertexte" xfId="22907" builtinId="8" hidden="1"/>
    <cellStyle name="Lien hypertexte" xfId="22911" builtinId="8" hidden="1"/>
    <cellStyle name="Lien hypertexte" xfId="22917" builtinId="8" hidden="1"/>
    <cellStyle name="Lien hypertexte" xfId="22921" builtinId="8" hidden="1"/>
    <cellStyle name="Lien hypertexte" xfId="22925" builtinId="8" hidden="1"/>
    <cellStyle name="Lien hypertexte" xfId="22933" builtinId="8" hidden="1"/>
    <cellStyle name="Lien hypertexte" xfId="22937" builtinId="8" hidden="1"/>
    <cellStyle name="Lien hypertexte" xfId="22941" builtinId="8" hidden="1"/>
    <cellStyle name="Lien hypertexte" xfId="22947" builtinId="8" hidden="1"/>
    <cellStyle name="Lien hypertexte" xfId="22951" builtinId="8" hidden="1"/>
    <cellStyle name="Lien hypertexte" xfId="22955" builtinId="8" hidden="1"/>
    <cellStyle name="Lien hypertexte" xfId="22959" builtinId="8" hidden="1"/>
    <cellStyle name="Lien hypertexte" xfId="22965" builtinId="8" hidden="1"/>
    <cellStyle name="Lien hypertexte" xfId="22971" builtinId="8" hidden="1"/>
    <cellStyle name="Lien hypertexte" xfId="22975" builtinId="8" hidden="1"/>
    <cellStyle name="Lien hypertexte" xfId="22981" builtinId="8" hidden="1"/>
    <cellStyle name="Lien hypertexte" xfId="22985" builtinId="8" hidden="1"/>
    <cellStyle name="Lien hypertexte" xfId="22989" builtinId="8" hidden="1"/>
    <cellStyle name="Lien hypertexte" xfId="22995" builtinId="8" hidden="1"/>
    <cellStyle name="Lien hypertexte" xfId="22999" builtinId="8" hidden="1"/>
    <cellStyle name="Lien hypertexte" xfId="23005" builtinId="8" hidden="1"/>
    <cellStyle name="Lien hypertexte" xfId="23011" builtinId="8" hidden="1"/>
    <cellStyle name="Lien hypertexte" xfId="23015" builtinId="8" hidden="1"/>
    <cellStyle name="Lien hypertexte" xfId="23019" builtinId="8" hidden="1"/>
    <cellStyle name="Lien hypertexte" xfId="23023" builtinId="8" hidden="1"/>
    <cellStyle name="Lien hypertexte" xfId="23029" builtinId="8" hidden="1"/>
    <cellStyle name="Lien hypertexte" xfId="23033" builtinId="8" hidden="1"/>
    <cellStyle name="Lien hypertexte" xfId="23037" builtinId="8" hidden="1"/>
    <cellStyle name="Lien hypertexte" xfId="23045" builtinId="8" hidden="1"/>
    <cellStyle name="Lien hypertexte" xfId="23049" builtinId="8" hidden="1"/>
    <cellStyle name="Lien hypertexte" xfId="23053" builtinId="8" hidden="1"/>
    <cellStyle name="Lien hypertexte" xfId="23059" builtinId="8" hidden="1"/>
    <cellStyle name="Lien hypertexte" xfId="23063" builtinId="8" hidden="1"/>
    <cellStyle name="Lien hypertexte" xfId="23067" builtinId="8" hidden="1"/>
    <cellStyle name="Lien hypertexte" xfId="23071" builtinId="8" hidden="1"/>
    <cellStyle name="Lien hypertexte" xfId="23079" builtinId="8" hidden="1"/>
    <cellStyle name="Lien hypertexte" xfId="23083" builtinId="8" hidden="1"/>
    <cellStyle name="Lien hypertexte" xfId="23087" builtinId="8" hidden="1"/>
    <cellStyle name="Lien hypertexte" xfId="23093" builtinId="8" hidden="1"/>
    <cellStyle name="Lien hypertexte" xfId="23097" builtinId="8" hidden="1"/>
    <cellStyle name="Lien hypertexte" xfId="23101" builtinId="8" hidden="1"/>
    <cellStyle name="Lien hypertexte" xfId="23107" builtinId="8" hidden="1"/>
    <cellStyle name="Lien hypertexte" xfId="23111" builtinId="8" hidden="1"/>
    <cellStyle name="Lien hypertexte" xfId="23117" builtinId="8" hidden="1"/>
    <cellStyle name="Lien hypertexte" xfId="23123" builtinId="8" hidden="1"/>
    <cellStyle name="Lien hypertexte" xfId="23127" builtinId="8" hidden="1"/>
    <cellStyle name="Lien hypertexte" xfId="23131" builtinId="8" hidden="1"/>
    <cellStyle name="Lien hypertexte" xfId="23135" builtinId="8" hidden="1"/>
    <cellStyle name="Lien hypertexte" xfId="23141" builtinId="8" hidden="1"/>
    <cellStyle name="Lien hypertexte" xfId="23145" builtinId="8" hidden="1"/>
    <cellStyle name="Lien hypertexte" xfId="23151" builtinId="8" hidden="1"/>
    <cellStyle name="Lien hypertexte" xfId="23157" builtinId="8" hidden="1"/>
    <cellStyle name="Lien hypertexte" xfId="23161" builtinId="8" hidden="1"/>
    <cellStyle name="Lien hypertexte" xfId="23165" builtinId="8" hidden="1"/>
    <cellStyle name="Lien hypertexte" xfId="23171" builtinId="8" hidden="1"/>
    <cellStyle name="Lien hypertexte" xfId="23175" builtinId="8" hidden="1"/>
    <cellStyle name="Lien hypertexte" xfId="23179" builtinId="8" hidden="1"/>
    <cellStyle name="Lien hypertexte" xfId="23183" builtinId="8" hidden="1"/>
    <cellStyle name="Lien hypertexte" xfId="23191" builtinId="8" hidden="1"/>
    <cellStyle name="Lien hypertexte" xfId="23195" builtinId="8" hidden="1"/>
    <cellStyle name="Lien hypertexte" xfId="23199" builtinId="8" hidden="1"/>
    <cellStyle name="Lien hypertexte" xfId="23205" builtinId="8" hidden="1"/>
    <cellStyle name="Lien hypertexte" xfId="23209" builtinId="8" hidden="1"/>
    <cellStyle name="Lien hypertexte" xfId="23213" builtinId="8" hidden="1"/>
    <cellStyle name="Lien hypertexte" xfId="23219" builtinId="8" hidden="1"/>
    <cellStyle name="Lien hypertexte" xfId="23225" builtinId="8" hidden="1"/>
    <cellStyle name="Lien hypertexte" xfId="23229" builtinId="8" hidden="1"/>
    <cellStyle name="Lien hypertexte" xfId="23235" builtinId="8" hidden="1"/>
    <cellStyle name="Lien hypertexte" xfId="23239" builtinId="8" hidden="1"/>
    <cellStyle name="Lien hypertexte" xfId="23243" builtinId="8" hidden="1"/>
    <cellStyle name="Lien hypertexte" xfId="23247" builtinId="8" hidden="1"/>
    <cellStyle name="Lien hypertexte" xfId="23253" builtinId="8" hidden="1"/>
    <cellStyle name="Lien hypertexte" xfId="23257" builtinId="8" hidden="1"/>
    <cellStyle name="Lien hypertexte" xfId="23263" builtinId="8" hidden="1"/>
    <cellStyle name="Lien hypertexte" xfId="23269" builtinId="8" hidden="1"/>
    <cellStyle name="Lien hypertexte" xfId="23273" builtinId="8" hidden="1"/>
    <cellStyle name="Lien hypertexte" xfId="23277" builtinId="8" hidden="1"/>
    <cellStyle name="Lien hypertexte" xfId="23283" builtinId="8" hidden="1"/>
    <cellStyle name="Lien hypertexte" xfId="23287" builtinId="8" hidden="1"/>
    <cellStyle name="Lien hypertexte" xfId="23291" builtinId="8" hidden="1"/>
    <cellStyle name="Lien hypertexte" xfId="23299" builtinId="8" hidden="1"/>
    <cellStyle name="Lien hypertexte" xfId="23303" builtinId="8" hidden="1"/>
    <cellStyle name="Lien hypertexte" xfId="23307" builtinId="8" hidden="1"/>
    <cellStyle name="Lien hypertexte" xfId="23311" builtinId="8" hidden="1"/>
    <cellStyle name="Lien hypertexte" xfId="23317" builtinId="8" hidden="1"/>
    <cellStyle name="Lien hypertexte" xfId="23321" builtinId="8" hidden="1"/>
    <cellStyle name="Lien hypertexte" xfId="23325" builtinId="8" hidden="1"/>
    <cellStyle name="Lien hypertexte" xfId="23331" builtinId="8" hidden="1"/>
    <cellStyle name="Lien hypertexte" xfId="23337" builtinId="8" hidden="1"/>
    <cellStyle name="Lien hypertexte" xfId="23341" builtinId="8" hidden="1"/>
    <cellStyle name="Lien hypertexte" xfId="23347" builtinId="8" hidden="1"/>
    <cellStyle name="Lien hypertexte" xfId="23351" builtinId="8" hidden="1"/>
    <cellStyle name="Lien hypertexte" xfId="23355" builtinId="8" hidden="1"/>
    <cellStyle name="Lien hypertexte" xfId="23359" builtinId="8" hidden="1"/>
    <cellStyle name="Lien hypertexte" xfId="23365" builtinId="8" hidden="1"/>
    <cellStyle name="Lien hypertexte" xfId="23371" builtinId="8" hidden="1"/>
    <cellStyle name="Lien hypertexte" xfId="23375" builtinId="8" hidden="1"/>
    <cellStyle name="Lien hypertexte" xfId="23381" builtinId="8" hidden="1"/>
    <cellStyle name="Lien hypertexte" xfId="23385" builtinId="8" hidden="1"/>
    <cellStyle name="Lien hypertexte" xfId="23389" builtinId="8" hidden="1"/>
    <cellStyle name="Lien hypertexte" xfId="23395" builtinId="8" hidden="1"/>
    <cellStyle name="Lien hypertexte" xfId="23399" builtinId="8" hidden="1"/>
    <cellStyle name="Lien hypertexte" xfId="23403" builtinId="8" hidden="1"/>
    <cellStyle name="Lien hypertexte" xfId="23411" builtinId="8" hidden="1"/>
    <cellStyle name="Lien hypertexte" xfId="23415" builtinId="8" hidden="1"/>
    <cellStyle name="Lien hypertexte" xfId="23419" builtinId="8" hidden="1"/>
    <cellStyle name="Lien hypertexte" xfId="23423" builtinId="8" hidden="1"/>
    <cellStyle name="Lien hypertexte" xfId="23429" builtinId="8" hidden="1"/>
    <cellStyle name="Lien hypertexte" xfId="23433" builtinId="8" hidden="1"/>
    <cellStyle name="Lien hypertexte" xfId="23437" builtinId="8" hidden="1"/>
    <cellStyle name="Lien hypertexte" xfId="23445" builtinId="8" hidden="1"/>
    <cellStyle name="Lien hypertexte" xfId="23449" builtinId="8" hidden="1"/>
    <cellStyle name="Lien hypertexte" xfId="23453" builtinId="8" hidden="1"/>
    <cellStyle name="Lien hypertexte" xfId="23459" builtinId="8" hidden="1"/>
    <cellStyle name="Lien hypertexte" xfId="23463" builtinId="8" hidden="1"/>
    <cellStyle name="Lien hypertexte" xfId="23467" builtinId="8" hidden="1"/>
    <cellStyle name="Lien hypertexte" xfId="23471" builtinId="8" hidden="1"/>
    <cellStyle name="Lien hypertexte" xfId="23477" builtinId="8" hidden="1"/>
    <cellStyle name="Lien hypertexte" xfId="23483" builtinId="8" hidden="1"/>
    <cellStyle name="Lien hypertexte" xfId="23487" builtinId="8" hidden="1"/>
    <cellStyle name="Lien hypertexte" xfId="23493" builtinId="8" hidden="1"/>
    <cellStyle name="Lien hypertexte" xfId="23497" builtinId="8" hidden="1"/>
    <cellStyle name="Lien hypertexte" xfId="23501" builtinId="8" hidden="1"/>
    <cellStyle name="Lien hypertexte" xfId="23507" builtinId="8" hidden="1"/>
    <cellStyle name="Lien hypertexte" xfId="23511" builtinId="8" hidden="1"/>
    <cellStyle name="Lien hypertexte" xfId="23517" builtinId="8" hidden="1"/>
    <cellStyle name="Lien hypertexte" xfId="23523" builtinId="8" hidden="1"/>
    <cellStyle name="Lien hypertexte" xfId="23527" builtinId="8" hidden="1"/>
    <cellStyle name="Lien hypertexte" xfId="23531" builtinId="8" hidden="1"/>
    <cellStyle name="Lien hypertexte" xfId="23535" builtinId="8" hidden="1"/>
    <cellStyle name="Lien hypertexte" xfId="23541" builtinId="8" hidden="1"/>
    <cellStyle name="Lien hypertexte" xfId="23545" builtinId="8" hidden="1"/>
    <cellStyle name="Lien hypertexte" xfId="23549" builtinId="8" hidden="1"/>
    <cellStyle name="Lien hypertexte" xfId="23557" builtinId="8" hidden="1"/>
    <cellStyle name="Lien hypertexte" xfId="23561" builtinId="8" hidden="1"/>
    <cellStyle name="Lien hypertexte" xfId="23565" builtinId="8" hidden="1"/>
    <cellStyle name="Lien hypertexte" xfId="23571" builtinId="8" hidden="1"/>
    <cellStyle name="Lien hypertexte" xfId="23575" builtinId="8" hidden="1"/>
    <cellStyle name="Lien hypertexte" xfId="23579" builtinId="8" hidden="1"/>
    <cellStyle name="Lien hypertexte" xfId="23583" builtinId="8" hidden="1"/>
    <cellStyle name="Lien hypertexte" xfId="23591" builtinId="8" hidden="1"/>
    <cellStyle name="Lien hypertexte" xfId="23595" builtinId="8" hidden="1"/>
    <cellStyle name="Lien hypertexte" xfId="23599" builtinId="8" hidden="1"/>
    <cellStyle name="Lien hypertexte" xfId="23605" builtinId="8" hidden="1"/>
    <cellStyle name="Lien hypertexte" xfId="23609" builtinId="8" hidden="1"/>
    <cellStyle name="Lien hypertexte" xfId="23613" builtinId="8" hidden="1"/>
    <cellStyle name="Lien hypertexte" xfId="23619" builtinId="8" hidden="1"/>
    <cellStyle name="Lien hypertexte" xfId="23623" builtinId="8" hidden="1"/>
    <cellStyle name="Lien hypertexte" xfId="23629" builtinId="8" hidden="1"/>
    <cellStyle name="Lien hypertexte" xfId="23635" builtinId="8" hidden="1"/>
    <cellStyle name="Lien hypertexte" xfId="23639" builtinId="8" hidden="1"/>
    <cellStyle name="Lien hypertexte" xfId="23643" builtinId="8" hidden="1"/>
    <cellStyle name="Lien hypertexte" xfId="23647" builtinId="8" hidden="1"/>
    <cellStyle name="Lien hypertexte" xfId="23653" builtinId="8" hidden="1"/>
    <cellStyle name="Lien hypertexte" xfId="23657" builtinId="8" hidden="1"/>
    <cellStyle name="Lien hypertexte" xfId="23663" builtinId="8" hidden="1"/>
    <cellStyle name="Lien hypertexte" xfId="23669" builtinId="8" hidden="1"/>
    <cellStyle name="Lien hypertexte" xfId="23673" builtinId="8" hidden="1"/>
    <cellStyle name="Lien hypertexte" xfId="23677" builtinId="8" hidden="1"/>
    <cellStyle name="Lien hypertexte" xfId="23683" builtinId="8" hidden="1"/>
    <cellStyle name="Lien hypertexte" xfId="23687" builtinId="8" hidden="1"/>
    <cellStyle name="Lien hypertexte" xfId="23691" builtinId="8" hidden="1"/>
    <cellStyle name="Lien hypertexte" xfId="23695" builtinId="8" hidden="1"/>
    <cellStyle name="Lien hypertexte" xfId="23703" builtinId="8" hidden="1"/>
    <cellStyle name="Lien hypertexte" xfId="23707" builtinId="8" hidden="1"/>
    <cellStyle name="Lien hypertexte" xfId="23711" builtinId="8" hidden="1"/>
    <cellStyle name="Lien hypertexte" xfId="23717" builtinId="8" hidden="1"/>
    <cellStyle name="Lien hypertexte" xfId="23721" builtinId="8" hidden="1"/>
    <cellStyle name="Lien hypertexte" xfId="23725" builtinId="8" hidden="1"/>
    <cellStyle name="Lien hypertexte" xfId="23731" builtinId="8" hidden="1"/>
    <cellStyle name="Lien hypertexte" xfId="23737" builtinId="8" hidden="1"/>
    <cellStyle name="Lien hypertexte" xfId="23741" builtinId="8" hidden="1"/>
    <cellStyle name="Lien hypertexte" xfId="23747" builtinId="8" hidden="1"/>
    <cellStyle name="Lien hypertexte" xfId="23751" builtinId="8" hidden="1"/>
    <cellStyle name="Lien hypertexte" xfId="23755" builtinId="8" hidden="1"/>
    <cellStyle name="Lien hypertexte" xfId="23759" builtinId="8" hidden="1"/>
    <cellStyle name="Lien hypertexte" xfId="23765" builtinId="8" hidden="1"/>
    <cellStyle name="Lien hypertexte" xfId="23769" builtinId="8" hidden="1"/>
    <cellStyle name="Lien hypertexte" xfId="23775" builtinId="8" hidden="1"/>
    <cellStyle name="Lien hypertexte" xfId="23781" builtinId="8" hidden="1"/>
    <cellStyle name="Lien hypertexte" xfId="23785" builtinId="8" hidden="1"/>
    <cellStyle name="Lien hypertexte" xfId="23789" builtinId="8" hidden="1"/>
    <cellStyle name="Lien hypertexte" xfId="23795" builtinId="8" hidden="1"/>
    <cellStyle name="Lien hypertexte" xfId="23799" builtinId="8" hidden="1"/>
    <cellStyle name="Lien hypertexte" xfId="23803" builtinId="8" hidden="1"/>
    <cellStyle name="Lien hypertexte" xfId="23811" builtinId="8" hidden="1"/>
    <cellStyle name="Lien hypertexte" xfId="23815" builtinId="8" hidden="1"/>
    <cellStyle name="Lien hypertexte" xfId="23819" builtinId="8" hidden="1"/>
    <cellStyle name="Lien hypertexte" xfId="23823" builtinId="8" hidden="1"/>
    <cellStyle name="Lien hypertexte" xfId="23829" builtinId="8" hidden="1"/>
    <cellStyle name="Lien hypertexte" xfId="23833" builtinId="8" hidden="1"/>
    <cellStyle name="Lien hypertexte" xfId="23837" builtinId="8" hidden="1"/>
    <cellStyle name="Lien hypertexte" xfId="23843" builtinId="8" hidden="1"/>
    <cellStyle name="Lien hypertexte" xfId="23849" builtinId="8" hidden="1"/>
    <cellStyle name="Lien hypertexte" xfId="23853" builtinId="8" hidden="1"/>
    <cellStyle name="Lien hypertexte" xfId="23859" builtinId="8" hidden="1"/>
    <cellStyle name="Lien hypertexte" xfId="23863" builtinId="8" hidden="1"/>
    <cellStyle name="Lien hypertexte" xfId="23867" builtinId="8" hidden="1"/>
    <cellStyle name="Lien hypertexte" xfId="23871" builtinId="8" hidden="1"/>
    <cellStyle name="Lien hypertexte" xfId="23877" builtinId="8" hidden="1"/>
    <cellStyle name="Lien hypertexte" xfId="23883" builtinId="8" hidden="1"/>
    <cellStyle name="Lien hypertexte" xfId="23887" builtinId="8" hidden="1"/>
    <cellStyle name="Lien hypertexte" xfId="23893" builtinId="8" hidden="1"/>
    <cellStyle name="Lien hypertexte" xfId="23897" builtinId="8" hidden="1"/>
    <cellStyle name="Lien hypertexte" xfId="23901" builtinId="8" hidden="1"/>
    <cellStyle name="Lien hypertexte" xfId="23907" builtinId="8" hidden="1"/>
    <cellStyle name="Lien hypertexte" xfId="23911" builtinId="8" hidden="1"/>
    <cellStyle name="Lien hypertexte" xfId="23915" builtinId="8" hidden="1"/>
    <cellStyle name="Lien hypertexte" xfId="23923" builtinId="8" hidden="1"/>
    <cellStyle name="Lien hypertexte" xfId="23927" builtinId="8" hidden="1"/>
    <cellStyle name="Lien hypertexte" xfId="23931" builtinId="8" hidden="1"/>
    <cellStyle name="Lien hypertexte" xfId="23935" builtinId="8" hidden="1"/>
    <cellStyle name="Lien hypertexte" xfId="23941" builtinId="8" hidden="1"/>
    <cellStyle name="Lien hypertexte" xfId="23945" builtinId="8" hidden="1"/>
    <cellStyle name="Lien hypertexte" xfId="23949" builtinId="8" hidden="1"/>
    <cellStyle name="Lien hypertexte" xfId="23957" builtinId="8" hidden="1"/>
    <cellStyle name="Lien hypertexte" xfId="23961" builtinId="8" hidden="1"/>
    <cellStyle name="Lien hypertexte" xfId="23965" builtinId="8" hidden="1"/>
    <cellStyle name="Lien hypertexte" xfId="23971" builtinId="8" hidden="1"/>
    <cellStyle name="Lien hypertexte" xfId="23975" builtinId="8" hidden="1"/>
    <cellStyle name="Lien hypertexte" xfId="23979" builtinId="8" hidden="1"/>
    <cellStyle name="Lien hypertexte" xfId="23983" builtinId="8" hidden="1"/>
    <cellStyle name="Lien hypertexte" xfId="23989" builtinId="8" hidden="1"/>
    <cellStyle name="Lien hypertexte" xfId="23995" builtinId="8" hidden="1"/>
    <cellStyle name="Lien hypertexte" xfId="23999" builtinId="8" hidden="1"/>
    <cellStyle name="Lien hypertexte" xfId="24005" builtinId="8" hidden="1"/>
    <cellStyle name="Lien hypertexte" xfId="24009" builtinId="8" hidden="1"/>
    <cellStyle name="Lien hypertexte" xfId="24013" builtinId="8" hidden="1"/>
    <cellStyle name="Lien hypertexte" xfId="24019" builtinId="8" hidden="1"/>
    <cellStyle name="Lien hypertexte" xfId="24023" builtinId="8" hidden="1"/>
    <cellStyle name="Lien hypertexte" xfId="24029" builtinId="8" hidden="1"/>
    <cellStyle name="Lien hypertexte" xfId="24035" builtinId="8" hidden="1"/>
    <cellStyle name="Lien hypertexte" xfId="24039" builtinId="8" hidden="1"/>
    <cellStyle name="Lien hypertexte" xfId="24043" builtinId="8" hidden="1"/>
    <cellStyle name="Lien hypertexte" xfId="24047" builtinId="8" hidden="1"/>
    <cellStyle name="Lien hypertexte" xfId="24053" builtinId="8" hidden="1"/>
    <cellStyle name="Lien hypertexte" xfId="24057" builtinId="8" hidden="1"/>
    <cellStyle name="Lien hypertexte" xfId="24061" builtinId="8" hidden="1"/>
    <cellStyle name="Lien hypertexte" xfId="24069" builtinId="8" hidden="1"/>
    <cellStyle name="Lien hypertexte" xfId="24073" builtinId="8" hidden="1"/>
    <cellStyle name="Lien hypertexte" xfId="24077" builtinId="8" hidden="1"/>
    <cellStyle name="Lien hypertexte" xfId="24083" builtinId="8" hidden="1"/>
    <cellStyle name="Lien hypertexte" xfId="24087" builtinId="8" hidden="1"/>
    <cellStyle name="Lien hypertexte" xfId="24091" builtinId="8" hidden="1"/>
    <cellStyle name="Lien hypertexte" xfId="24095" builtinId="8" hidden="1"/>
    <cellStyle name="Lien hypertexte" xfId="24103" builtinId="8" hidden="1"/>
    <cellStyle name="Lien hypertexte" xfId="24107" builtinId="8" hidden="1"/>
    <cellStyle name="Lien hypertexte" xfId="24111" builtinId="8" hidden="1"/>
    <cellStyle name="Lien hypertexte" xfId="24117" builtinId="8" hidden="1"/>
    <cellStyle name="Lien hypertexte" xfId="24121" builtinId="8" hidden="1"/>
    <cellStyle name="Lien hypertexte" xfId="24125" builtinId="8" hidden="1"/>
    <cellStyle name="Lien hypertexte" xfId="24131" builtinId="8" hidden="1"/>
    <cellStyle name="Lien hypertexte" xfId="24135" builtinId="8" hidden="1"/>
    <cellStyle name="Lien hypertexte" xfId="24141" builtinId="8" hidden="1"/>
    <cellStyle name="Lien hypertexte" xfId="24147" builtinId="8" hidden="1"/>
    <cellStyle name="Lien hypertexte" xfId="24151" builtinId="8" hidden="1"/>
    <cellStyle name="Lien hypertexte" xfId="24155" builtinId="8" hidden="1"/>
    <cellStyle name="Lien hypertexte" xfId="24159" builtinId="8" hidden="1"/>
    <cellStyle name="Lien hypertexte" xfId="24165" builtinId="8" hidden="1"/>
    <cellStyle name="Lien hypertexte" xfId="24169" builtinId="8" hidden="1"/>
    <cellStyle name="Lien hypertexte" xfId="24175" builtinId="8" hidden="1"/>
    <cellStyle name="Lien hypertexte" xfId="24181" builtinId="8" hidden="1"/>
    <cellStyle name="Lien hypertexte" xfId="24185" builtinId="8" hidden="1"/>
    <cellStyle name="Lien hypertexte" xfId="24189" builtinId="8" hidden="1"/>
    <cellStyle name="Lien hypertexte" xfId="24195" builtinId="8" hidden="1"/>
    <cellStyle name="Lien hypertexte" xfId="24199" builtinId="8" hidden="1"/>
    <cellStyle name="Lien hypertexte" xfId="24203" builtinId="8" hidden="1"/>
    <cellStyle name="Lien hypertexte" xfId="24207" builtinId="8" hidden="1"/>
    <cellStyle name="Lien hypertexte" xfId="24215" builtinId="8" hidden="1"/>
    <cellStyle name="Lien hypertexte" xfId="24219" builtinId="8" hidden="1"/>
    <cellStyle name="Lien hypertexte" xfId="24223" builtinId="8" hidden="1"/>
    <cellStyle name="Lien hypertexte" xfId="24229" builtinId="8" hidden="1"/>
    <cellStyle name="Lien hypertexte" xfId="24233" builtinId="8" hidden="1"/>
    <cellStyle name="Lien hypertexte" xfId="24237" builtinId="8" hidden="1"/>
    <cellStyle name="Lien hypertexte" xfId="24243" builtinId="8" hidden="1"/>
    <cellStyle name="Lien hypertexte" xfId="24249" builtinId="8" hidden="1"/>
    <cellStyle name="Lien hypertexte" xfId="24253" builtinId="8" hidden="1"/>
    <cellStyle name="Lien hypertexte" xfId="24259" builtinId="8" hidden="1"/>
    <cellStyle name="Lien hypertexte" xfId="24263" builtinId="8" hidden="1"/>
    <cellStyle name="Lien hypertexte" xfId="24267" builtinId="8" hidden="1"/>
    <cellStyle name="Lien hypertexte" xfId="24271" builtinId="8" hidden="1"/>
    <cellStyle name="Lien hypertexte" xfId="24277" builtinId="8" hidden="1"/>
    <cellStyle name="Lien hypertexte" xfId="24281" builtinId="8" hidden="1"/>
    <cellStyle name="Lien hypertexte" xfId="24287" builtinId="8" hidden="1"/>
    <cellStyle name="Lien hypertexte" xfId="24293" builtinId="8" hidden="1"/>
    <cellStyle name="Lien hypertexte" xfId="24297" builtinId="8" hidden="1"/>
    <cellStyle name="Lien hypertexte" xfId="24301" builtinId="8" hidden="1"/>
    <cellStyle name="Lien hypertexte" xfId="24307" builtinId="8" hidden="1"/>
    <cellStyle name="Lien hypertexte" xfId="24311" builtinId="8" hidden="1"/>
    <cellStyle name="Lien hypertexte" xfId="24315" builtinId="8" hidden="1"/>
    <cellStyle name="Lien hypertexte" xfId="24323" builtinId="8" hidden="1"/>
    <cellStyle name="Lien hypertexte" xfId="24327" builtinId="8" hidden="1"/>
    <cellStyle name="Lien hypertexte" xfId="24331" builtinId="8" hidden="1"/>
    <cellStyle name="Lien hypertexte" xfId="24335" builtinId="8" hidden="1"/>
    <cellStyle name="Lien hypertexte" xfId="24341" builtinId="8" hidden="1"/>
    <cellStyle name="Lien hypertexte" xfId="24345" builtinId="8" hidden="1"/>
    <cellStyle name="Lien hypertexte" xfId="24349" builtinId="8" hidden="1"/>
    <cellStyle name="Lien hypertexte" xfId="24355" builtinId="8" hidden="1"/>
    <cellStyle name="Lien hypertexte" xfId="24361" builtinId="8" hidden="1"/>
    <cellStyle name="Lien hypertexte" xfId="24365" builtinId="8" hidden="1"/>
    <cellStyle name="Lien hypertexte" xfId="24371" builtinId="8" hidden="1"/>
    <cellStyle name="Lien hypertexte" xfId="24375" builtinId="8" hidden="1"/>
    <cellStyle name="Lien hypertexte" xfId="24379" builtinId="8" hidden="1"/>
    <cellStyle name="Lien hypertexte" xfId="24383" builtinId="8" hidden="1"/>
    <cellStyle name="Lien hypertexte" xfId="24389" builtinId="8" hidden="1"/>
    <cellStyle name="Lien hypertexte" xfId="24395" builtinId="8" hidden="1"/>
    <cellStyle name="Lien hypertexte" xfId="24399" builtinId="8" hidden="1"/>
    <cellStyle name="Lien hypertexte" xfId="24405" builtinId="8" hidden="1"/>
    <cellStyle name="Lien hypertexte" xfId="24409" builtinId="8" hidden="1"/>
    <cellStyle name="Lien hypertexte" xfId="24413" builtinId="8" hidden="1"/>
    <cellStyle name="Lien hypertexte" xfId="24419" builtinId="8" hidden="1"/>
    <cellStyle name="Lien hypertexte" xfId="24423" builtinId="8" hidden="1"/>
    <cellStyle name="Lien hypertexte" xfId="24427" builtinId="8" hidden="1"/>
    <cellStyle name="Lien hypertexte" xfId="24435" builtinId="8" hidden="1"/>
    <cellStyle name="Lien hypertexte" xfId="24439" builtinId="8" hidden="1"/>
    <cellStyle name="Lien hypertexte" xfId="24443" builtinId="8" hidden="1"/>
    <cellStyle name="Lien hypertexte" xfId="24447" builtinId="8" hidden="1"/>
    <cellStyle name="Lien hypertexte" xfId="24453" builtinId="8" hidden="1"/>
    <cellStyle name="Lien hypertexte" xfId="24457" builtinId="8" hidden="1"/>
    <cellStyle name="Lien hypertexte" xfId="24461" builtinId="8" hidden="1"/>
    <cellStyle name="Lien hypertexte" xfId="24469" builtinId="8" hidden="1"/>
    <cellStyle name="Lien hypertexte" xfId="24473" builtinId="8" hidden="1"/>
    <cellStyle name="Lien hypertexte" xfId="24477" builtinId="8" hidden="1"/>
    <cellStyle name="Lien hypertexte" xfId="24483" builtinId="8" hidden="1"/>
    <cellStyle name="Lien hypertexte" xfId="24487" builtinId="8" hidden="1"/>
    <cellStyle name="Lien hypertexte" xfId="24491" builtinId="8" hidden="1"/>
    <cellStyle name="Lien hypertexte" xfId="24495" builtinId="8" hidden="1"/>
    <cellStyle name="Lien hypertexte" xfId="24501" builtinId="8" hidden="1"/>
    <cellStyle name="Lien hypertexte" xfId="24507" builtinId="8" hidden="1"/>
    <cellStyle name="Lien hypertexte" xfId="24511" builtinId="8" hidden="1"/>
    <cellStyle name="Lien hypertexte" xfId="24517" builtinId="8" hidden="1"/>
    <cellStyle name="Lien hypertexte" xfId="24521" builtinId="8" hidden="1"/>
    <cellStyle name="Lien hypertexte" xfId="24525" builtinId="8" hidden="1"/>
    <cellStyle name="Lien hypertexte" xfId="24531" builtinId="8" hidden="1"/>
    <cellStyle name="Lien hypertexte" xfId="24535" builtinId="8" hidden="1"/>
    <cellStyle name="Lien hypertexte" xfId="24541" builtinId="8" hidden="1"/>
    <cellStyle name="Lien hypertexte" xfId="24547" builtinId="8" hidden="1"/>
    <cellStyle name="Lien hypertexte" xfId="24551" builtinId="8" hidden="1"/>
    <cellStyle name="Lien hypertexte" xfId="24555" builtinId="8" hidden="1"/>
    <cellStyle name="Lien hypertexte" xfId="24559" builtinId="8" hidden="1"/>
    <cellStyle name="Lien hypertexte" xfId="24565" builtinId="8" hidden="1"/>
    <cellStyle name="Lien hypertexte" xfId="24569" builtinId="8" hidden="1"/>
    <cellStyle name="Lien hypertexte" xfId="24573" builtinId="8" hidden="1"/>
    <cellStyle name="Lien hypertexte" xfId="24581" builtinId="8" hidden="1"/>
    <cellStyle name="Lien hypertexte" xfId="24585" builtinId="8" hidden="1"/>
    <cellStyle name="Lien hypertexte" xfId="24589" builtinId="8" hidden="1"/>
    <cellStyle name="Lien hypertexte" xfId="24595" builtinId="8" hidden="1"/>
    <cellStyle name="Lien hypertexte" xfId="24599" builtinId="8" hidden="1"/>
    <cellStyle name="Lien hypertexte" xfId="24603" builtinId="8" hidden="1"/>
    <cellStyle name="Lien hypertexte" xfId="24607" builtinId="8" hidden="1"/>
    <cellStyle name="Lien hypertexte" xfId="24593" builtinId="8" hidden="1"/>
    <cellStyle name="Lien hypertexte" xfId="24561" builtinId="8" hidden="1"/>
    <cellStyle name="Lien hypertexte" xfId="24529" builtinId="8" hidden="1"/>
    <cellStyle name="Lien hypertexte" xfId="24497" builtinId="8" hidden="1"/>
    <cellStyle name="Lien hypertexte" xfId="24465" builtinId="8" hidden="1"/>
    <cellStyle name="Lien hypertexte" xfId="24433" builtinId="8" hidden="1"/>
    <cellStyle name="Lien hypertexte" xfId="24401" builtinId="8" hidden="1"/>
    <cellStyle name="Lien hypertexte" xfId="24369" builtinId="8" hidden="1"/>
    <cellStyle name="Lien hypertexte" xfId="24321" builtinId="8" hidden="1"/>
    <cellStyle name="Lien hypertexte" xfId="24289" builtinId="8" hidden="1"/>
    <cellStyle name="Lien hypertexte" xfId="24257" builtinId="8" hidden="1"/>
    <cellStyle name="Lien hypertexte" xfId="24225" builtinId="8" hidden="1"/>
    <cellStyle name="Lien hypertexte" xfId="24193" builtinId="8" hidden="1"/>
    <cellStyle name="Lien hypertexte" xfId="24161" builtinId="8" hidden="1"/>
    <cellStyle name="Lien hypertexte" xfId="24129" builtinId="8" hidden="1"/>
    <cellStyle name="Lien hypertexte" xfId="24081" builtinId="8" hidden="1"/>
    <cellStyle name="Lien hypertexte" xfId="24049" builtinId="8" hidden="1"/>
    <cellStyle name="Lien hypertexte" xfId="24017" builtinId="8" hidden="1"/>
    <cellStyle name="Lien hypertexte" xfId="23985" builtinId="8" hidden="1"/>
    <cellStyle name="Lien hypertexte" xfId="23953" builtinId="8" hidden="1"/>
    <cellStyle name="Lien hypertexte" xfId="23921" builtinId="8" hidden="1"/>
    <cellStyle name="Lien hypertexte" xfId="23889" builtinId="8" hidden="1"/>
    <cellStyle name="Lien hypertexte" xfId="23857" builtinId="8" hidden="1"/>
    <cellStyle name="Lien hypertexte" xfId="23809" builtinId="8" hidden="1"/>
    <cellStyle name="Lien hypertexte" xfId="23777" builtinId="8" hidden="1"/>
    <cellStyle name="Lien hypertexte" xfId="23745" builtinId="8" hidden="1"/>
    <cellStyle name="Lien hypertexte" xfId="23713" builtinId="8" hidden="1"/>
    <cellStyle name="Lien hypertexte" xfId="23681" builtinId="8" hidden="1"/>
    <cellStyle name="Lien hypertexte" xfId="23649" builtinId="8" hidden="1"/>
    <cellStyle name="Lien hypertexte" xfId="23617" builtinId="8" hidden="1"/>
    <cellStyle name="Lien hypertexte" xfId="23569" builtinId="8" hidden="1"/>
    <cellStyle name="Lien hypertexte" xfId="23537" builtinId="8" hidden="1"/>
    <cellStyle name="Lien hypertexte" xfId="23505" builtinId="8" hidden="1"/>
    <cellStyle name="Lien hypertexte" xfId="23473" builtinId="8" hidden="1"/>
    <cellStyle name="Lien hypertexte" xfId="23441" builtinId="8" hidden="1"/>
    <cellStyle name="Lien hypertexte" xfId="23409" builtinId="8" hidden="1"/>
    <cellStyle name="Lien hypertexte" xfId="23377" builtinId="8" hidden="1"/>
    <cellStyle name="Lien hypertexte" xfId="23345" builtinId="8" hidden="1"/>
    <cellStyle name="Lien hypertexte" xfId="23297" builtinId="8" hidden="1"/>
    <cellStyle name="Lien hypertexte" xfId="23265" builtinId="8" hidden="1"/>
    <cellStyle name="Lien hypertexte" xfId="23233" builtinId="8" hidden="1"/>
    <cellStyle name="Lien hypertexte" xfId="23201" builtinId="8" hidden="1"/>
    <cellStyle name="Lien hypertexte" xfId="23169" builtinId="8" hidden="1"/>
    <cellStyle name="Lien hypertexte" xfId="23137" builtinId="8" hidden="1"/>
    <cellStyle name="Lien hypertexte" xfId="23105" builtinId="8" hidden="1"/>
    <cellStyle name="Lien hypertexte" xfId="23057" builtinId="8" hidden="1"/>
    <cellStyle name="Lien hypertexte" xfId="23025" builtinId="8" hidden="1"/>
    <cellStyle name="Lien hypertexte" xfId="22993" builtinId="8" hidden="1"/>
    <cellStyle name="Lien hypertexte" xfId="22961" builtinId="8" hidden="1"/>
    <cellStyle name="Lien hypertexte" xfId="22929" builtinId="8" hidden="1"/>
    <cellStyle name="Lien hypertexte" xfId="22897" builtinId="8" hidden="1"/>
    <cellStyle name="Lien hypertexte" xfId="22865" builtinId="8" hidden="1"/>
    <cellStyle name="Lien hypertexte" xfId="22833" builtinId="8" hidden="1"/>
    <cellStyle name="Lien hypertexte" xfId="22785" builtinId="8" hidden="1"/>
    <cellStyle name="Lien hypertexte" xfId="22753" builtinId="8" hidden="1"/>
    <cellStyle name="Lien hypertexte" xfId="22721" builtinId="8" hidden="1"/>
    <cellStyle name="Lien hypertexte" xfId="22689" builtinId="8" hidden="1"/>
    <cellStyle name="Lien hypertexte" xfId="22657" builtinId="8" hidden="1"/>
    <cellStyle name="Lien hypertexte" xfId="22625" builtinId="8" hidden="1"/>
    <cellStyle name="Lien hypertexte" xfId="22593" builtinId="8" hidden="1"/>
    <cellStyle name="Lien hypertexte" xfId="22545" builtinId="8" hidden="1"/>
    <cellStyle name="Lien hypertexte" xfId="22513" builtinId="8" hidden="1"/>
    <cellStyle name="Lien hypertexte" xfId="22481" builtinId="8" hidden="1"/>
    <cellStyle name="Lien hypertexte" xfId="22449" builtinId="8" hidden="1"/>
    <cellStyle name="Lien hypertexte" xfId="22417" builtinId="8" hidden="1"/>
    <cellStyle name="Lien hypertexte" xfId="22385" builtinId="8" hidden="1"/>
    <cellStyle name="Lien hypertexte" xfId="22353" builtinId="8" hidden="1"/>
    <cellStyle name="Lien hypertexte" xfId="22321" builtinId="8" hidden="1"/>
    <cellStyle name="Lien hypertexte" xfId="22273" builtinId="8" hidden="1"/>
    <cellStyle name="Lien hypertexte" xfId="22241" builtinId="8" hidden="1"/>
    <cellStyle name="Lien hypertexte" xfId="22209" builtinId="8" hidden="1"/>
    <cellStyle name="Lien hypertexte" xfId="22177" builtinId="8" hidden="1"/>
    <cellStyle name="Lien hypertexte" xfId="22145" builtinId="8" hidden="1"/>
    <cellStyle name="Lien hypertexte" xfId="22113" builtinId="8" hidden="1"/>
    <cellStyle name="Lien hypertexte" xfId="22081" builtinId="8" hidden="1"/>
    <cellStyle name="Lien hypertexte" xfId="22033" builtinId="8" hidden="1"/>
    <cellStyle name="Lien hypertexte" xfId="22001" builtinId="8" hidden="1"/>
    <cellStyle name="Lien hypertexte" xfId="21969" builtinId="8" hidden="1"/>
    <cellStyle name="Lien hypertexte" xfId="21937" builtinId="8" hidden="1"/>
    <cellStyle name="Lien hypertexte" xfId="21905" builtinId="8" hidden="1"/>
    <cellStyle name="Lien hypertexte" xfId="21873" builtinId="8" hidden="1"/>
    <cellStyle name="Lien hypertexte" xfId="21841" builtinId="8" hidden="1"/>
    <cellStyle name="Lien hypertexte" xfId="21809" builtinId="8" hidden="1"/>
    <cellStyle name="Lien hypertexte" xfId="21761" builtinId="8" hidden="1"/>
    <cellStyle name="Lien hypertexte" xfId="21729" builtinId="8" hidden="1"/>
    <cellStyle name="Lien hypertexte" xfId="21697" builtinId="8" hidden="1"/>
    <cellStyle name="Lien hypertexte" xfId="21665" builtinId="8" hidden="1"/>
    <cellStyle name="Lien hypertexte" xfId="21633" builtinId="8" hidden="1"/>
    <cellStyle name="Lien hypertexte" xfId="21601" builtinId="8" hidden="1"/>
    <cellStyle name="Lien hypertexte" xfId="21569" builtinId="8" hidden="1"/>
    <cellStyle name="Lien hypertexte" xfId="22049" builtinId="8" hidden="1"/>
    <cellStyle name="Lien hypertexte" xfId="22561" builtinId="8" hidden="1"/>
    <cellStyle name="Lien hypertexte" xfId="23073" builtinId="8" hidden="1"/>
    <cellStyle name="Lien hypertexte" xfId="23585" builtinId="8" hidden="1"/>
    <cellStyle name="Lien hypertexte" xfId="24097" builtinId="8" hidden="1"/>
    <cellStyle name="Lien hypertexte" xfId="24609" builtinId="8" hidden="1"/>
    <cellStyle name="Lien hypertexte" xfId="24539" builtinId="8" hidden="1"/>
    <cellStyle name="Lien hypertexte" xfId="24467" builtinId="8" hidden="1"/>
    <cellStyle name="Lien hypertexte" xfId="24393" builtinId="8" hidden="1"/>
    <cellStyle name="Lien hypertexte" xfId="24319" builtinId="8" hidden="1"/>
    <cellStyle name="Lien hypertexte" xfId="24247" builtinId="8" hidden="1"/>
    <cellStyle name="Lien hypertexte" xfId="24173" builtinId="8" hidden="1"/>
    <cellStyle name="Lien hypertexte" xfId="24101" builtinId="8" hidden="1"/>
    <cellStyle name="Lien hypertexte" xfId="24027" builtinId="8" hidden="1"/>
    <cellStyle name="Lien hypertexte" xfId="23955" builtinId="8" hidden="1"/>
    <cellStyle name="Lien hypertexte" xfId="23881" builtinId="8" hidden="1"/>
    <cellStyle name="Lien hypertexte" xfId="23807" builtinId="8" hidden="1"/>
    <cellStyle name="Lien hypertexte" xfId="23735" builtinId="8" hidden="1"/>
    <cellStyle name="Lien hypertexte" xfId="23661" builtinId="8" hidden="1"/>
    <cellStyle name="Lien hypertexte" xfId="23589" builtinId="8" hidden="1"/>
    <cellStyle name="Lien hypertexte" xfId="23515" builtinId="8" hidden="1"/>
    <cellStyle name="Lien hypertexte" xfId="23443" builtinId="8" hidden="1"/>
    <cellStyle name="Lien hypertexte" xfId="23369" builtinId="8" hidden="1"/>
    <cellStyle name="Lien hypertexte" xfId="23295" builtinId="8" hidden="1"/>
    <cellStyle name="Lien hypertexte" xfId="23223" builtinId="8" hidden="1"/>
    <cellStyle name="Lien hypertexte" xfId="23149" builtinId="8" hidden="1"/>
    <cellStyle name="Lien hypertexte" xfId="23077" builtinId="8" hidden="1"/>
    <cellStyle name="Lien hypertexte" xfId="23003" builtinId="8" hidden="1"/>
    <cellStyle name="Lien hypertexte" xfId="22931" builtinId="8" hidden="1"/>
    <cellStyle name="Lien hypertexte" xfId="22857" builtinId="8" hidden="1"/>
    <cellStyle name="Lien hypertexte" xfId="22783" builtinId="8" hidden="1"/>
    <cellStyle name="Lien hypertexte" xfId="22711" builtinId="8" hidden="1"/>
    <cellStyle name="Lien hypertexte" xfId="22637" builtinId="8" hidden="1"/>
    <cellStyle name="Lien hypertexte" xfId="22565" builtinId="8" hidden="1"/>
    <cellStyle name="Lien hypertexte" xfId="22491" builtinId="8" hidden="1"/>
    <cellStyle name="Lien hypertexte" xfId="22419" builtinId="8" hidden="1"/>
    <cellStyle name="Lien hypertexte" xfId="22345" builtinId="8" hidden="1"/>
    <cellStyle name="Lien hypertexte" xfId="22271" builtinId="8" hidden="1"/>
    <cellStyle name="Lien hypertexte" xfId="22199" builtinId="8" hidden="1"/>
    <cellStyle name="Lien hypertexte" xfId="22125" builtinId="8" hidden="1"/>
    <cellStyle name="Lien hypertexte" xfId="22053" builtinId="8" hidden="1"/>
    <cellStyle name="Lien hypertexte" xfId="21979" builtinId="8" hidden="1"/>
    <cellStyle name="Lien hypertexte" xfId="21907" builtinId="8" hidden="1"/>
    <cellStyle name="Lien hypertexte" xfId="21833" builtinId="8" hidden="1"/>
    <cellStyle name="Lien hypertexte" xfId="21759" builtinId="8" hidden="1"/>
    <cellStyle name="Lien hypertexte" xfId="20249" builtinId="8" hidden="1"/>
    <cellStyle name="Lien hypertexte" xfId="20253" builtinId="8" hidden="1"/>
    <cellStyle name="Lien hypertexte" xfId="20259" builtinId="8" hidden="1"/>
    <cellStyle name="Lien hypertexte" xfId="20265" builtinId="8" hidden="1"/>
    <cellStyle name="Lien hypertexte" xfId="20269" builtinId="8" hidden="1"/>
    <cellStyle name="Lien hypertexte" xfId="20275" builtinId="8" hidden="1"/>
    <cellStyle name="Lien hypertexte" xfId="20279" builtinId="8" hidden="1"/>
    <cellStyle name="Lien hypertexte" xfId="20283" builtinId="8" hidden="1"/>
    <cellStyle name="Lien hypertexte" xfId="20287" builtinId="8" hidden="1"/>
    <cellStyle name="Lien hypertexte" xfId="20293" builtinId="8" hidden="1"/>
    <cellStyle name="Lien hypertexte" xfId="20297" builtinId="8" hidden="1"/>
    <cellStyle name="Lien hypertexte" xfId="20301" builtinId="8" hidden="1"/>
    <cellStyle name="Lien hypertexte" xfId="20307" builtinId="8" hidden="1"/>
    <cellStyle name="Lien hypertexte" xfId="20311" builtinId="8" hidden="1"/>
    <cellStyle name="Lien hypertexte" xfId="20315" builtinId="8" hidden="1"/>
    <cellStyle name="Lien hypertexte" xfId="20319" builtinId="8" hidden="1"/>
    <cellStyle name="Lien hypertexte" xfId="20325" builtinId="8" hidden="1"/>
    <cellStyle name="Lien hypertexte" xfId="20329" builtinId="8" hidden="1"/>
    <cellStyle name="Lien hypertexte" xfId="20335" builtinId="8" hidden="1"/>
    <cellStyle name="Lien hypertexte" xfId="20341" builtinId="8" hidden="1"/>
    <cellStyle name="Lien hypertexte" xfId="20345" builtinId="8" hidden="1"/>
    <cellStyle name="Lien hypertexte" xfId="20349" builtinId="8" hidden="1"/>
    <cellStyle name="Lien hypertexte" xfId="20355" builtinId="8" hidden="1"/>
    <cellStyle name="Lien hypertexte" xfId="20359" builtinId="8" hidden="1"/>
    <cellStyle name="Lien hypertexte" xfId="20363" builtinId="8" hidden="1"/>
    <cellStyle name="Lien hypertexte" xfId="20367" builtinId="8" hidden="1"/>
    <cellStyle name="Lien hypertexte" xfId="20373" builtinId="8" hidden="1"/>
    <cellStyle name="Lien hypertexte" xfId="20377" builtinId="8" hidden="1"/>
    <cellStyle name="Lien hypertexte" xfId="20381" builtinId="8" hidden="1"/>
    <cellStyle name="Lien hypertexte" xfId="20387" builtinId="8" hidden="1"/>
    <cellStyle name="Lien hypertexte" xfId="20391" builtinId="8" hidden="1"/>
    <cellStyle name="Lien hypertexte" xfId="20395" builtinId="8" hidden="1"/>
    <cellStyle name="Lien hypertexte" xfId="20399" builtinId="8" hidden="1"/>
    <cellStyle name="Lien hypertexte" xfId="20405" builtinId="8" hidden="1"/>
    <cellStyle name="Lien hypertexte" xfId="20411" builtinId="8" hidden="1"/>
    <cellStyle name="Lien hypertexte" xfId="20415" builtinId="8" hidden="1"/>
    <cellStyle name="Lien hypertexte" xfId="20421" builtinId="8" hidden="1"/>
    <cellStyle name="Lien hypertexte" xfId="20425" builtinId="8" hidden="1"/>
    <cellStyle name="Lien hypertexte" xfId="20429" builtinId="8" hidden="1"/>
    <cellStyle name="Lien hypertexte" xfId="20435" builtinId="8" hidden="1"/>
    <cellStyle name="Lien hypertexte" xfId="20439" builtinId="8" hidden="1"/>
    <cellStyle name="Lien hypertexte" xfId="20443" builtinId="8" hidden="1"/>
    <cellStyle name="Lien hypertexte" xfId="20447" builtinId="8" hidden="1"/>
    <cellStyle name="Lien hypertexte" xfId="20453" builtinId="8" hidden="1"/>
    <cellStyle name="Lien hypertexte" xfId="20457" builtinId="8" hidden="1"/>
    <cellStyle name="Lien hypertexte" xfId="20461" builtinId="8" hidden="1"/>
    <cellStyle name="Lien hypertexte" xfId="20467" builtinId="8" hidden="1"/>
    <cellStyle name="Lien hypertexte" xfId="20471" builtinId="8" hidden="1"/>
    <cellStyle name="Lien hypertexte" xfId="20475" builtinId="8" hidden="1"/>
    <cellStyle name="Lien hypertexte" xfId="20483" builtinId="8" hidden="1"/>
    <cellStyle name="Lien hypertexte" xfId="20487" builtinId="8" hidden="1"/>
    <cellStyle name="Lien hypertexte" xfId="20491" builtinId="8" hidden="1"/>
    <cellStyle name="Lien hypertexte" xfId="20495" builtinId="8" hidden="1"/>
    <cellStyle name="Lien hypertexte" xfId="20501" builtinId="8" hidden="1"/>
    <cellStyle name="Lien hypertexte" xfId="20505" builtinId="8" hidden="1"/>
    <cellStyle name="Lien hypertexte" xfId="20509" builtinId="8" hidden="1"/>
    <cellStyle name="Lien hypertexte" xfId="20515" builtinId="8" hidden="1"/>
    <cellStyle name="Lien hypertexte" xfId="20519" builtinId="8" hidden="1"/>
    <cellStyle name="Lien hypertexte" xfId="20523" builtinId="8" hidden="1"/>
    <cellStyle name="Lien hypertexte" xfId="20527" builtinId="8" hidden="1"/>
    <cellStyle name="Lien hypertexte" xfId="20533" builtinId="8" hidden="1"/>
    <cellStyle name="Lien hypertexte" xfId="20537" builtinId="8" hidden="1"/>
    <cellStyle name="Lien hypertexte" xfId="20541" builtinId="8" hidden="1"/>
    <cellStyle name="Lien hypertexte" xfId="20547" builtinId="8" hidden="1"/>
    <cellStyle name="Lien hypertexte" xfId="20551" builtinId="8" hidden="1"/>
    <cellStyle name="Lien hypertexte" xfId="20557" builtinId="8" hidden="1"/>
    <cellStyle name="Lien hypertexte" xfId="20563" builtinId="8" hidden="1"/>
    <cellStyle name="Lien hypertexte" xfId="20567" builtinId="8" hidden="1"/>
    <cellStyle name="Lien hypertexte" xfId="20571" builtinId="8" hidden="1"/>
    <cellStyle name="Lien hypertexte" xfId="20575" builtinId="8" hidden="1"/>
    <cellStyle name="Lien hypertexte" xfId="20581" builtinId="8" hidden="1"/>
    <cellStyle name="Lien hypertexte" xfId="20585" builtinId="8" hidden="1"/>
    <cellStyle name="Lien hypertexte" xfId="20589" builtinId="8" hidden="1"/>
    <cellStyle name="Lien hypertexte" xfId="20595" builtinId="8" hidden="1"/>
    <cellStyle name="Lien hypertexte" xfId="20599" builtinId="8" hidden="1"/>
    <cellStyle name="Lien hypertexte" xfId="20603" builtinId="8" hidden="1"/>
    <cellStyle name="Lien hypertexte" xfId="20607" builtinId="8" hidden="1"/>
    <cellStyle name="Lien hypertexte" xfId="20613" builtinId="8" hidden="1"/>
    <cellStyle name="Lien hypertexte" xfId="20617" builtinId="8" hidden="1"/>
    <cellStyle name="Lien hypertexte" xfId="20621" builtinId="8" hidden="1"/>
    <cellStyle name="Lien hypertexte" xfId="20629" builtinId="8" hidden="1"/>
    <cellStyle name="Lien hypertexte" xfId="20633" builtinId="8" hidden="1"/>
    <cellStyle name="Lien hypertexte" xfId="20637" builtinId="8" hidden="1"/>
    <cellStyle name="Lien hypertexte" xfId="20643" builtinId="8" hidden="1"/>
    <cellStyle name="Lien hypertexte" xfId="20647" builtinId="8" hidden="1"/>
    <cellStyle name="Lien hypertexte" xfId="20651" builtinId="8" hidden="1"/>
    <cellStyle name="Lien hypertexte" xfId="20655" builtinId="8" hidden="1"/>
    <cellStyle name="Lien hypertexte" xfId="20661" builtinId="8" hidden="1"/>
    <cellStyle name="Lien hypertexte" xfId="20665" builtinId="8" hidden="1"/>
    <cellStyle name="Lien hypertexte" xfId="20669" builtinId="8" hidden="1"/>
    <cellStyle name="Lien hypertexte" xfId="20675" builtinId="8" hidden="1"/>
    <cellStyle name="Lien hypertexte" xfId="20679" builtinId="8" hidden="1"/>
    <cellStyle name="Lien hypertexte" xfId="20683" builtinId="8" hidden="1"/>
    <cellStyle name="Lien hypertexte" xfId="20687" builtinId="8" hidden="1"/>
    <cellStyle name="Lien hypertexte" xfId="20693" builtinId="8" hidden="1"/>
    <cellStyle name="Lien hypertexte" xfId="20697" builtinId="8" hidden="1"/>
    <cellStyle name="Lien hypertexte" xfId="20703" builtinId="8" hidden="1"/>
    <cellStyle name="Lien hypertexte" xfId="20709" builtinId="8" hidden="1"/>
    <cellStyle name="Lien hypertexte" xfId="20713" builtinId="8" hidden="1"/>
    <cellStyle name="Lien hypertexte" xfId="20717" builtinId="8" hidden="1"/>
    <cellStyle name="Lien hypertexte" xfId="20723" builtinId="8" hidden="1"/>
    <cellStyle name="Lien hypertexte" xfId="20727" builtinId="8" hidden="1"/>
    <cellStyle name="Lien hypertexte" xfId="20731" builtinId="8" hidden="1"/>
    <cellStyle name="Lien hypertexte" xfId="20735" builtinId="8" hidden="1"/>
    <cellStyle name="Lien hypertexte" xfId="20741" builtinId="8" hidden="1"/>
    <cellStyle name="Lien hypertexte" xfId="20745" builtinId="8" hidden="1"/>
    <cellStyle name="Lien hypertexte" xfId="20749" builtinId="8" hidden="1"/>
    <cellStyle name="Lien hypertexte" xfId="20755" builtinId="8" hidden="1"/>
    <cellStyle name="Lien hypertexte" xfId="20759" builtinId="8" hidden="1"/>
    <cellStyle name="Lien hypertexte" xfId="20763" builtinId="8" hidden="1"/>
    <cellStyle name="Lien hypertexte" xfId="20767" builtinId="8" hidden="1"/>
    <cellStyle name="Lien hypertexte" xfId="20775" builtinId="8" hidden="1"/>
    <cellStyle name="Lien hypertexte" xfId="20779" builtinId="8" hidden="1"/>
    <cellStyle name="Lien hypertexte" xfId="20783" builtinId="8" hidden="1"/>
    <cellStyle name="Lien hypertexte" xfId="20789" builtinId="8" hidden="1"/>
    <cellStyle name="Lien hypertexte" xfId="20793" builtinId="8" hidden="1"/>
    <cellStyle name="Lien hypertexte" xfId="20797" builtinId="8" hidden="1"/>
    <cellStyle name="Lien hypertexte" xfId="20803" builtinId="8" hidden="1"/>
    <cellStyle name="Lien hypertexte" xfId="20807" builtinId="8" hidden="1"/>
    <cellStyle name="Lien hypertexte" xfId="20811" builtinId="8" hidden="1"/>
    <cellStyle name="Lien hypertexte" xfId="20815" builtinId="8" hidden="1"/>
    <cellStyle name="Lien hypertexte" xfId="20821" builtinId="8" hidden="1"/>
    <cellStyle name="Lien hypertexte" xfId="20825" builtinId="8" hidden="1"/>
    <cellStyle name="Lien hypertexte" xfId="20829" builtinId="8" hidden="1"/>
    <cellStyle name="Lien hypertexte" xfId="20835" builtinId="8" hidden="1"/>
    <cellStyle name="Lien hypertexte" xfId="20839" builtinId="8" hidden="1"/>
    <cellStyle name="Lien hypertexte" xfId="20843" builtinId="8" hidden="1"/>
    <cellStyle name="Lien hypertexte" xfId="20851" builtinId="8" hidden="1"/>
    <cellStyle name="Lien hypertexte" xfId="20855" builtinId="8" hidden="1"/>
    <cellStyle name="Lien hypertexte" xfId="20859" builtinId="8" hidden="1"/>
    <cellStyle name="Lien hypertexte" xfId="20863" builtinId="8" hidden="1"/>
    <cellStyle name="Lien hypertexte" xfId="20869" builtinId="8" hidden="1"/>
    <cellStyle name="Lien hypertexte" xfId="20873" builtinId="8" hidden="1"/>
    <cellStyle name="Lien hypertexte" xfId="20877" builtinId="8" hidden="1"/>
    <cellStyle name="Lien hypertexte" xfId="20883" builtinId="8" hidden="1"/>
    <cellStyle name="Lien hypertexte" xfId="20887" builtinId="8" hidden="1"/>
    <cellStyle name="Lien hypertexte" xfId="20891" builtinId="8" hidden="1"/>
    <cellStyle name="Lien hypertexte" xfId="20895" builtinId="8" hidden="1"/>
    <cellStyle name="Lien hypertexte" xfId="20901" builtinId="8" hidden="1"/>
    <cellStyle name="Lien hypertexte" xfId="20905" builtinId="8" hidden="1"/>
    <cellStyle name="Lien hypertexte" xfId="20909" builtinId="8" hidden="1"/>
    <cellStyle name="Lien hypertexte" xfId="20915" builtinId="8" hidden="1"/>
    <cellStyle name="Lien hypertexte" xfId="20921" builtinId="8" hidden="1"/>
    <cellStyle name="Lien hypertexte" xfId="20925" builtinId="8" hidden="1"/>
    <cellStyle name="Lien hypertexte" xfId="20931" builtinId="8" hidden="1"/>
    <cellStyle name="Lien hypertexte" xfId="20935" builtinId="8" hidden="1"/>
    <cellStyle name="Lien hypertexte" xfId="20939" builtinId="8" hidden="1"/>
    <cellStyle name="Lien hypertexte" xfId="20943" builtinId="8" hidden="1"/>
    <cellStyle name="Lien hypertexte" xfId="20949" builtinId="8" hidden="1"/>
    <cellStyle name="Lien hypertexte" xfId="20953" builtinId="8" hidden="1"/>
    <cellStyle name="Lien hypertexte" xfId="20957" builtinId="8" hidden="1"/>
    <cellStyle name="Lien hypertexte" xfId="20963" builtinId="8" hidden="1"/>
    <cellStyle name="Lien hypertexte" xfId="20967" builtinId="8" hidden="1"/>
    <cellStyle name="Lien hypertexte" xfId="20971" builtinId="8" hidden="1"/>
    <cellStyle name="Lien hypertexte" xfId="20975" builtinId="8" hidden="1"/>
    <cellStyle name="Lien hypertexte" xfId="20981" builtinId="8" hidden="1"/>
    <cellStyle name="Lien hypertexte" xfId="20985" builtinId="8" hidden="1"/>
    <cellStyle name="Lien hypertexte" xfId="20989" builtinId="8" hidden="1"/>
    <cellStyle name="Lien hypertexte" xfId="20997" builtinId="8" hidden="1"/>
    <cellStyle name="Lien hypertexte" xfId="21001" builtinId="8" hidden="1"/>
    <cellStyle name="Lien hypertexte" xfId="21005" builtinId="8" hidden="1"/>
    <cellStyle name="Lien hypertexte" xfId="21011" builtinId="8" hidden="1"/>
    <cellStyle name="Lien hypertexte" xfId="21015" builtinId="8" hidden="1"/>
    <cellStyle name="Lien hypertexte" xfId="21019" builtinId="8" hidden="1"/>
    <cellStyle name="Lien hypertexte" xfId="21023" builtinId="8" hidden="1"/>
    <cellStyle name="Lien hypertexte" xfId="21029" builtinId="8" hidden="1"/>
    <cellStyle name="Lien hypertexte" xfId="21033" builtinId="8" hidden="1"/>
    <cellStyle name="Lien hypertexte" xfId="21037" builtinId="8" hidden="1"/>
    <cellStyle name="Lien hypertexte" xfId="21043" builtinId="8" hidden="1"/>
    <cellStyle name="Lien hypertexte" xfId="21047" builtinId="8" hidden="1"/>
    <cellStyle name="Lien hypertexte" xfId="21051" builtinId="8" hidden="1"/>
    <cellStyle name="Lien hypertexte" xfId="21055" builtinId="8" hidden="1"/>
    <cellStyle name="Lien hypertexte" xfId="21061" builtinId="8" hidden="1"/>
    <cellStyle name="Lien hypertexte" xfId="21067" builtinId="8" hidden="1"/>
    <cellStyle name="Lien hypertexte" xfId="21071" builtinId="8" hidden="1"/>
    <cellStyle name="Lien hypertexte" xfId="21077" builtinId="8" hidden="1"/>
    <cellStyle name="Lien hypertexte" xfId="21081" builtinId="8" hidden="1"/>
    <cellStyle name="Lien hypertexte" xfId="21085" builtinId="8" hidden="1"/>
    <cellStyle name="Lien hypertexte" xfId="21091" builtinId="8" hidden="1"/>
    <cellStyle name="Lien hypertexte" xfId="21095" builtinId="8" hidden="1"/>
    <cellStyle name="Lien hypertexte" xfId="21099" builtinId="8" hidden="1"/>
    <cellStyle name="Lien hypertexte" xfId="21103" builtinId="8" hidden="1"/>
    <cellStyle name="Lien hypertexte" xfId="21109" builtinId="8" hidden="1"/>
    <cellStyle name="Lien hypertexte" xfId="21113" builtinId="8" hidden="1"/>
    <cellStyle name="Lien hypertexte" xfId="21117" builtinId="8" hidden="1"/>
    <cellStyle name="Lien hypertexte" xfId="21123" builtinId="8" hidden="1"/>
    <cellStyle name="Lien hypertexte" xfId="21127" builtinId="8" hidden="1"/>
    <cellStyle name="Lien hypertexte" xfId="21131" builtinId="8" hidden="1"/>
    <cellStyle name="Lien hypertexte" xfId="21135" builtinId="8" hidden="1"/>
    <cellStyle name="Lien hypertexte" xfId="21143" builtinId="8" hidden="1"/>
    <cellStyle name="Lien hypertexte" xfId="21147" builtinId="8" hidden="1"/>
    <cellStyle name="Lien hypertexte" xfId="21151" builtinId="8" hidden="1"/>
    <cellStyle name="Lien hypertexte" xfId="21157" builtinId="8" hidden="1"/>
    <cellStyle name="Lien hypertexte" xfId="21161" builtinId="8" hidden="1"/>
    <cellStyle name="Lien hypertexte" xfId="21165" builtinId="8" hidden="1"/>
    <cellStyle name="Lien hypertexte" xfId="21171" builtinId="8" hidden="1"/>
    <cellStyle name="Lien hypertexte" xfId="21175" builtinId="8" hidden="1"/>
    <cellStyle name="Lien hypertexte" xfId="21179" builtinId="8" hidden="1"/>
    <cellStyle name="Lien hypertexte" xfId="21183" builtinId="8" hidden="1"/>
    <cellStyle name="Lien hypertexte" xfId="21189" builtinId="8" hidden="1"/>
    <cellStyle name="Lien hypertexte" xfId="21193" builtinId="8" hidden="1"/>
    <cellStyle name="Lien hypertexte" xfId="21197" builtinId="8" hidden="1"/>
    <cellStyle name="Lien hypertexte" xfId="21203" builtinId="8" hidden="1"/>
    <cellStyle name="Lien hypertexte" xfId="21207" builtinId="8" hidden="1"/>
    <cellStyle name="Lien hypertexte" xfId="21213" builtinId="8" hidden="1"/>
    <cellStyle name="Lien hypertexte" xfId="21219" builtinId="8" hidden="1"/>
    <cellStyle name="Lien hypertexte" xfId="21223" builtinId="8" hidden="1"/>
    <cellStyle name="Lien hypertexte" xfId="21227" builtinId="8" hidden="1"/>
    <cellStyle name="Lien hypertexte" xfId="21231" builtinId="8" hidden="1"/>
    <cellStyle name="Lien hypertexte" xfId="21237" builtinId="8" hidden="1"/>
    <cellStyle name="Lien hypertexte" xfId="21241" builtinId="8" hidden="1"/>
    <cellStyle name="Lien hypertexte" xfId="21245" builtinId="8" hidden="1"/>
    <cellStyle name="Lien hypertexte" xfId="21251" builtinId="8" hidden="1"/>
    <cellStyle name="Lien hypertexte" xfId="21255" builtinId="8" hidden="1"/>
    <cellStyle name="Lien hypertexte" xfId="21259" builtinId="8" hidden="1"/>
    <cellStyle name="Lien hypertexte" xfId="21263" builtinId="8" hidden="1"/>
    <cellStyle name="Lien hypertexte" xfId="21269" builtinId="8" hidden="1"/>
    <cellStyle name="Lien hypertexte" xfId="21273" builtinId="8" hidden="1"/>
    <cellStyle name="Lien hypertexte" xfId="21277" builtinId="8" hidden="1"/>
    <cellStyle name="Lien hypertexte" xfId="21283" builtinId="8" hidden="1"/>
    <cellStyle name="Lien hypertexte" xfId="21289" builtinId="8" hidden="1"/>
    <cellStyle name="Lien hypertexte" xfId="21293" builtinId="8" hidden="1"/>
    <cellStyle name="Lien hypertexte" xfId="21299" builtinId="8" hidden="1"/>
    <cellStyle name="Lien hypertexte" xfId="21303" builtinId="8" hidden="1"/>
    <cellStyle name="Lien hypertexte" xfId="21307" builtinId="8" hidden="1"/>
    <cellStyle name="Lien hypertexte" xfId="21311" builtinId="8" hidden="1"/>
    <cellStyle name="Lien hypertexte" xfId="21317" builtinId="8" hidden="1"/>
    <cellStyle name="Lien hypertexte" xfId="21321" builtinId="8" hidden="1"/>
    <cellStyle name="Lien hypertexte" xfId="21325" builtinId="8" hidden="1"/>
    <cellStyle name="Lien hypertexte" xfId="21331" builtinId="8" hidden="1"/>
    <cellStyle name="Lien hypertexte" xfId="21335" builtinId="8" hidden="1"/>
    <cellStyle name="Lien hypertexte" xfId="21339" builtinId="8" hidden="1"/>
    <cellStyle name="Lien hypertexte" xfId="21343" builtinId="8" hidden="1"/>
    <cellStyle name="Lien hypertexte" xfId="21349" builtinId="8" hidden="1"/>
    <cellStyle name="Lien hypertexte" xfId="21353" builtinId="8" hidden="1"/>
    <cellStyle name="Lien hypertexte" xfId="21359" builtinId="8" hidden="1"/>
    <cellStyle name="Lien hypertexte" xfId="21365" builtinId="8" hidden="1"/>
    <cellStyle name="Lien hypertexte" xfId="21369" builtinId="8" hidden="1"/>
    <cellStyle name="Lien hypertexte" xfId="21373" builtinId="8" hidden="1"/>
    <cellStyle name="Lien hypertexte" xfId="21379" builtinId="8" hidden="1"/>
    <cellStyle name="Lien hypertexte" xfId="21383" builtinId="8" hidden="1"/>
    <cellStyle name="Lien hypertexte" xfId="21387" builtinId="8" hidden="1"/>
    <cellStyle name="Lien hypertexte" xfId="21391" builtinId="8" hidden="1"/>
    <cellStyle name="Lien hypertexte" xfId="21397" builtinId="8" hidden="1"/>
    <cellStyle name="Lien hypertexte" xfId="21401" builtinId="8" hidden="1"/>
    <cellStyle name="Lien hypertexte" xfId="21405" builtinId="8" hidden="1"/>
    <cellStyle name="Lien hypertexte" xfId="21411" builtinId="8" hidden="1"/>
    <cellStyle name="Lien hypertexte" xfId="21415" builtinId="8" hidden="1"/>
    <cellStyle name="Lien hypertexte" xfId="21419" builtinId="8" hidden="1"/>
    <cellStyle name="Lien hypertexte" xfId="21423" builtinId="8" hidden="1"/>
    <cellStyle name="Lien hypertexte" xfId="21429" builtinId="8" hidden="1"/>
    <cellStyle name="Lien hypertexte" xfId="21435" builtinId="8" hidden="1"/>
    <cellStyle name="Lien hypertexte" xfId="21439" builtinId="8" hidden="1"/>
    <cellStyle name="Lien hypertexte" xfId="21445" builtinId="8" hidden="1"/>
    <cellStyle name="Lien hypertexte" xfId="21449" builtinId="8" hidden="1"/>
    <cellStyle name="Lien hypertexte" xfId="21453" builtinId="8" hidden="1"/>
    <cellStyle name="Lien hypertexte" xfId="21459" builtinId="8" hidden="1"/>
    <cellStyle name="Lien hypertexte" xfId="21463" builtinId="8" hidden="1"/>
    <cellStyle name="Lien hypertexte" xfId="21467" builtinId="8" hidden="1"/>
    <cellStyle name="Lien hypertexte" xfId="21471" builtinId="8" hidden="1"/>
    <cellStyle name="Lien hypertexte" xfId="21477" builtinId="8" hidden="1"/>
    <cellStyle name="Lien hypertexte" xfId="21481" builtinId="8" hidden="1"/>
    <cellStyle name="Lien hypertexte" xfId="21485" builtinId="8" hidden="1"/>
    <cellStyle name="Lien hypertexte" xfId="21491" builtinId="8" hidden="1"/>
    <cellStyle name="Lien hypertexte" xfId="21495" builtinId="8" hidden="1"/>
    <cellStyle name="Lien hypertexte" xfId="21499" builtinId="8" hidden="1"/>
    <cellStyle name="Lien hypertexte" xfId="21507" builtinId="8" hidden="1"/>
    <cellStyle name="Lien hypertexte" xfId="21511" builtinId="8" hidden="1"/>
    <cellStyle name="Lien hypertexte" xfId="21515" builtinId="8" hidden="1"/>
    <cellStyle name="Lien hypertexte" xfId="21519" builtinId="8" hidden="1"/>
    <cellStyle name="Lien hypertexte" xfId="21525" builtinId="8" hidden="1"/>
    <cellStyle name="Lien hypertexte" xfId="21529" builtinId="8" hidden="1"/>
    <cellStyle name="Lien hypertexte" xfId="21533" builtinId="8" hidden="1"/>
    <cellStyle name="Lien hypertexte" xfId="21539" builtinId="8" hidden="1"/>
    <cellStyle name="Lien hypertexte" xfId="21543" builtinId="8" hidden="1"/>
    <cellStyle name="Lien hypertexte" xfId="21547" builtinId="8" hidden="1"/>
    <cellStyle name="Lien hypertexte" xfId="21551" builtinId="8" hidden="1"/>
    <cellStyle name="Lien hypertexte" xfId="21557" builtinId="8" hidden="1"/>
    <cellStyle name="Lien hypertexte" xfId="21561" builtinId="8" hidden="1"/>
    <cellStyle name="Lien hypertexte" xfId="21565" builtinId="8" hidden="1"/>
    <cellStyle name="Lien hypertexte" xfId="21571" builtinId="8" hidden="1"/>
    <cellStyle name="Lien hypertexte" xfId="21575" builtinId="8" hidden="1"/>
    <cellStyle name="Lien hypertexte" xfId="21581" builtinId="8" hidden="1"/>
    <cellStyle name="Lien hypertexte" xfId="21587" builtinId="8" hidden="1"/>
    <cellStyle name="Lien hypertexte" xfId="21591" builtinId="8" hidden="1"/>
    <cellStyle name="Lien hypertexte" xfId="21595" builtinId="8" hidden="1"/>
    <cellStyle name="Lien hypertexte" xfId="21599" builtinId="8" hidden="1"/>
    <cellStyle name="Lien hypertexte" xfId="21605" builtinId="8" hidden="1"/>
    <cellStyle name="Lien hypertexte" xfId="21609" builtinId="8" hidden="1"/>
    <cellStyle name="Lien hypertexte" xfId="21613" builtinId="8" hidden="1"/>
    <cellStyle name="Lien hypertexte" xfId="21619" builtinId="8" hidden="1"/>
    <cellStyle name="Lien hypertexte" xfId="21623" builtinId="8" hidden="1"/>
    <cellStyle name="Lien hypertexte" xfId="21627" builtinId="8" hidden="1"/>
    <cellStyle name="Lien hypertexte" xfId="21631" builtinId="8" hidden="1"/>
    <cellStyle name="Lien hypertexte" xfId="21637" builtinId="8" hidden="1"/>
    <cellStyle name="Lien hypertexte" xfId="21641" builtinId="8" hidden="1"/>
    <cellStyle name="Lien hypertexte" xfId="21645" builtinId="8" hidden="1"/>
    <cellStyle name="Lien hypertexte" xfId="21653" builtinId="8" hidden="1"/>
    <cellStyle name="Lien hypertexte" xfId="21657" builtinId="8" hidden="1"/>
    <cellStyle name="Lien hypertexte" xfId="21661" builtinId="8" hidden="1"/>
    <cellStyle name="Lien hypertexte" xfId="21667" builtinId="8" hidden="1"/>
    <cellStyle name="Lien hypertexte" xfId="21671" builtinId="8" hidden="1"/>
    <cellStyle name="Lien hypertexte" xfId="21675" builtinId="8" hidden="1"/>
    <cellStyle name="Lien hypertexte" xfId="21679" builtinId="8" hidden="1"/>
    <cellStyle name="Lien hypertexte" xfId="21685" builtinId="8" hidden="1"/>
    <cellStyle name="Lien hypertexte" xfId="21689" builtinId="8" hidden="1"/>
    <cellStyle name="Lien hypertexte" xfId="21693" builtinId="8" hidden="1"/>
    <cellStyle name="Lien hypertexte" xfId="21699" builtinId="8" hidden="1"/>
    <cellStyle name="Lien hypertexte" xfId="21703" builtinId="8" hidden="1"/>
    <cellStyle name="Lien hypertexte" xfId="21707" builtinId="8" hidden="1"/>
    <cellStyle name="Lien hypertexte" xfId="21711" builtinId="8" hidden="1"/>
    <cellStyle name="Lien hypertexte" xfId="21717" builtinId="8" hidden="1"/>
    <cellStyle name="Lien hypertexte" xfId="21721" builtinId="8" hidden="1"/>
    <cellStyle name="Lien hypertexte" xfId="21727" builtinId="8" hidden="1"/>
    <cellStyle name="Lien hypertexte" xfId="21733" builtinId="8" hidden="1"/>
    <cellStyle name="Lien hypertexte" xfId="21737" builtinId="8" hidden="1"/>
    <cellStyle name="Lien hypertexte" xfId="21723" builtinId="8" hidden="1"/>
    <cellStyle name="Lien hypertexte" xfId="21577" builtinId="8" hidden="1"/>
    <cellStyle name="Lien hypertexte" xfId="21431" builtinId="8" hidden="1"/>
    <cellStyle name="Lien hypertexte" xfId="21285" builtinId="8" hidden="1"/>
    <cellStyle name="Lien hypertexte" xfId="21139" builtinId="8" hidden="1"/>
    <cellStyle name="Lien hypertexte" xfId="20991" builtinId="8" hidden="1"/>
    <cellStyle name="Lien hypertexte" xfId="20845" builtinId="8" hidden="1"/>
    <cellStyle name="Lien hypertexte" xfId="20699" builtinId="8" hidden="1"/>
    <cellStyle name="Lien hypertexte" xfId="20553" builtinId="8" hidden="1"/>
    <cellStyle name="Lien hypertexte" xfId="20407" builtinId="8" hidden="1"/>
    <cellStyle name="Lien hypertexte" xfId="20261" builtinId="8" hidden="1"/>
    <cellStyle name="Lien hypertexte" xfId="19539" builtinId="8" hidden="1"/>
    <cellStyle name="Lien hypertexte" xfId="19543" builtinId="8" hidden="1"/>
    <cellStyle name="Lien hypertexte" xfId="19547" builtinId="8" hidden="1"/>
    <cellStyle name="Lien hypertexte" xfId="19551" builtinId="8" hidden="1"/>
    <cellStyle name="Lien hypertexte" xfId="19557" builtinId="8" hidden="1"/>
    <cellStyle name="Lien hypertexte" xfId="19561" builtinId="8" hidden="1"/>
    <cellStyle name="Lien hypertexte" xfId="19565" builtinId="8" hidden="1"/>
    <cellStyle name="Lien hypertexte" xfId="19571" builtinId="8" hidden="1"/>
    <cellStyle name="Lien hypertexte" xfId="19575" builtinId="8" hidden="1"/>
    <cellStyle name="Lien hypertexte" xfId="19579" builtinId="8" hidden="1"/>
    <cellStyle name="Lien hypertexte" xfId="19583" builtinId="8" hidden="1"/>
    <cellStyle name="Lien hypertexte" xfId="19589" builtinId="8" hidden="1"/>
    <cellStyle name="Lien hypertexte" xfId="19593" builtinId="8" hidden="1"/>
    <cellStyle name="Lien hypertexte" xfId="19597" builtinId="8" hidden="1"/>
    <cellStyle name="Lien hypertexte" xfId="19605" builtinId="8" hidden="1"/>
    <cellStyle name="Lien hypertexte" xfId="19609" builtinId="8" hidden="1"/>
    <cellStyle name="Lien hypertexte" xfId="19613" builtinId="8" hidden="1"/>
    <cellStyle name="Lien hypertexte" xfId="19619" builtinId="8" hidden="1"/>
    <cellStyle name="Lien hypertexte" xfId="19623" builtinId="8" hidden="1"/>
    <cellStyle name="Lien hypertexte" xfId="19627" builtinId="8" hidden="1"/>
    <cellStyle name="Lien hypertexte" xfId="19631" builtinId="8" hidden="1"/>
    <cellStyle name="Lien hypertexte" xfId="19637" builtinId="8" hidden="1"/>
    <cellStyle name="Lien hypertexte" xfId="19641" builtinId="8" hidden="1"/>
    <cellStyle name="Lien hypertexte" xfId="19645" builtinId="8" hidden="1"/>
    <cellStyle name="Lien hypertexte" xfId="19651" builtinId="8" hidden="1"/>
    <cellStyle name="Lien hypertexte" xfId="19655" builtinId="8" hidden="1"/>
    <cellStyle name="Lien hypertexte" xfId="19659" builtinId="8" hidden="1"/>
    <cellStyle name="Lien hypertexte" xfId="19663" builtinId="8" hidden="1"/>
    <cellStyle name="Lien hypertexte" xfId="19669" builtinId="8" hidden="1"/>
    <cellStyle name="Lien hypertexte" xfId="19673" builtinId="8" hidden="1"/>
    <cellStyle name="Lien hypertexte" xfId="19677" builtinId="8" hidden="1"/>
    <cellStyle name="Lien hypertexte" xfId="19683" builtinId="8" hidden="1"/>
    <cellStyle name="Lien hypertexte" xfId="19687" builtinId="8" hidden="1"/>
    <cellStyle name="Lien hypertexte" xfId="19691" builtinId="8" hidden="1"/>
    <cellStyle name="Lien hypertexte" xfId="19695" builtinId="8" hidden="1"/>
    <cellStyle name="Lien hypertexte" xfId="19701" builtinId="8" hidden="1"/>
    <cellStyle name="Lien hypertexte" xfId="19705" builtinId="8" hidden="1"/>
    <cellStyle name="Lien hypertexte" xfId="19709" builtinId="8" hidden="1"/>
    <cellStyle name="Lien hypertexte" xfId="19715" builtinId="8" hidden="1"/>
    <cellStyle name="Lien hypertexte" xfId="19719" builtinId="8" hidden="1"/>
    <cellStyle name="Lien hypertexte" xfId="19723" builtinId="8" hidden="1"/>
    <cellStyle name="Lien hypertexte" xfId="19727" builtinId="8" hidden="1"/>
    <cellStyle name="Lien hypertexte" xfId="19733" builtinId="8" hidden="1"/>
    <cellStyle name="Lien hypertexte" xfId="19737" builtinId="8" hidden="1"/>
    <cellStyle name="Lien hypertexte" xfId="19741" builtinId="8" hidden="1"/>
    <cellStyle name="Lien hypertexte" xfId="19747" builtinId="8" hidden="1"/>
    <cellStyle name="Lien hypertexte" xfId="19753" builtinId="8" hidden="1"/>
    <cellStyle name="Lien hypertexte" xfId="19757" builtinId="8" hidden="1"/>
    <cellStyle name="Lien hypertexte" xfId="19763" builtinId="8" hidden="1"/>
    <cellStyle name="Lien hypertexte" xfId="19767" builtinId="8" hidden="1"/>
    <cellStyle name="Lien hypertexte" xfId="19771" builtinId="8" hidden="1"/>
    <cellStyle name="Lien hypertexte" xfId="19775" builtinId="8" hidden="1"/>
    <cellStyle name="Lien hypertexte" xfId="19781" builtinId="8" hidden="1"/>
    <cellStyle name="Lien hypertexte" xfId="19785" builtinId="8" hidden="1"/>
    <cellStyle name="Lien hypertexte" xfId="19789" builtinId="8" hidden="1"/>
    <cellStyle name="Lien hypertexte" xfId="19795" builtinId="8" hidden="1"/>
    <cellStyle name="Lien hypertexte" xfId="19799" builtinId="8" hidden="1"/>
    <cellStyle name="Lien hypertexte" xfId="19803" builtinId="8" hidden="1"/>
    <cellStyle name="Lien hypertexte" xfId="19807" builtinId="8" hidden="1"/>
    <cellStyle name="Lien hypertexte" xfId="19813" builtinId="8" hidden="1"/>
    <cellStyle name="Lien hypertexte" xfId="19817" builtinId="8" hidden="1"/>
    <cellStyle name="Lien hypertexte" xfId="19821" builtinId="8" hidden="1"/>
    <cellStyle name="Lien hypertexte" xfId="19827" builtinId="8" hidden="1"/>
    <cellStyle name="Lien hypertexte" xfId="19831" builtinId="8" hidden="1"/>
    <cellStyle name="Lien hypertexte" xfId="19835" builtinId="8" hidden="1"/>
    <cellStyle name="Lien hypertexte" xfId="19839" builtinId="8" hidden="1"/>
    <cellStyle name="Lien hypertexte" xfId="19845" builtinId="8" hidden="1"/>
    <cellStyle name="Lien hypertexte" xfId="19849" builtinId="8" hidden="1"/>
    <cellStyle name="Lien hypertexte" xfId="19853" builtinId="8" hidden="1"/>
    <cellStyle name="Lien hypertexte" xfId="19859" builtinId="8" hidden="1"/>
    <cellStyle name="Lien hypertexte" xfId="19863" builtinId="8" hidden="1"/>
    <cellStyle name="Lien hypertexte" xfId="19867" builtinId="8" hidden="1"/>
    <cellStyle name="Lien hypertexte" xfId="19871" builtinId="8" hidden="1"/>
    <cellStyle name="Lien hypertexte" xfId="19877" builtinId="8" hidden="1"/>
    <cellStyle name="Lien hypertexte" xfId="19881" builtinId="8" hidden="1"/>
    <cellStyle name="Lien hypertexte" xfId="19885" builtinId="8" hidden="1"/>
    <cellStyle name="Lien hypertexte" xfId="19891" builtinId="8" hidden="1"/>
    <cellStyle name="Lien hypertexte" xfId="19897" builtinId="8" hidden="1"/>
    <cellStyle name="Lien hypertexte" xfId="19901" builtinId="8" hidden="1"/>
    <cellStyle name="Lien hypertexte" xfId="19907" builtinId="8" hidden="1"/>
    <cellStyle name="Lien hypertexte" xfId="19911" builtinId="8" hidden="1"/>
    <cellStyle name="Lien hypertexte" xfId="19915" builtinId="8" hidden="1"/>
    <cellStyle name="Lien hypertexte" xfId="19919" builtinId="8" hidden="1"/>
    <cellStyle name="Lien hypertexte" xfId="19925" builtinId="8" hidden="1"/>
    <cellStyle name="Lien hypertexte" xfId="19929" builtinId="8" hidden="1"/>
    <cellStyle name="Lien hypertexte" xfId="19933" builtinId="8" hidden="1"/>
    <cellStyle name="Lien hypertexte" xfId="19939" builtinId="8" hidden="1"/>
    <cellStyle name="Lien hypertexte" xfId="19943" builtinId="8" hidden="1"/>
    <cellStyle name="Lien hypertexte" xfId="19947" builtinId="8" hidden="1"/>
    <cellStyle name="Lien hypertexte" xfId="19951" builtinId="8" hidden="1"/>
    <cellStyle name="Lien hypertexte" xfId="19957" builtinId="8" hidden="1"/>
    <cellStyle name="Lien hypertexte" xfId="19961" builtinId="8" hidden="1"/>
    <cellStyle name="Lien hypertexte" xfId="19965" builtinId="8" hidden="1"/>
    <cellStyle name="Lien hypertexte" xfId="19971" builtinId="8" hidden="1"/>
    <cellStyle name="Lien hypertexte" xfId="19975" builtinId="8" hidden="1"/>
    <cellStyle name="Lien hypertexte" xfId="19979" builtinId="8" hidden="1"/>
    <cellStyle name="Lien hypertexte" xfId="19983" builtinId="8" hidden="1"/>
    <cellStyle name="Lien hypertexte" xfId="19989" builtinId="8" hidden="1"/>
    <cellStyle name="Lien hypertexte" xfId="19993" builtinId="8" hidden="1"/>
    <cellStyle name="Lien hypertexte" xfId="19997" builtinId="8" hidden="1"/>
    <cellStyle name="Lien hypertexte" xfId="20003" builtinId="8" hidden="1"/>
    <cellStyle name="Lien hypertexte" xfId="20007" builtinId="8" hidden="1"/>
    <cellStyle name="Lien hypertexte" xfId="20011" builtinId="8" hidden="1"/>
    <cellStyle name="Lien hypertexte" xfId="20015" builtinId="8" hidden="1"/>
    <cellStyle name="Lien hypertexte" xfId="20021" builtinId="8" hidden="1"/>
    <cellStyle name="Lien hypertexte" xfId="20025" builtinId="8" hidden="1"/>
    <cellStyle name="Lien hypertexte" xfId="20029" builtinId="8" hidden="1"/>
    <cellStyle name="Lien hypertexte" xfId="20035" builtinId="8" hidden="1"/>
    <cellStyle name="Lien hypertexte" xfId="20039" builtinId="8" hidden="1"/>
    <cellStyle name="Lien hypertexte" xfId="20045" builtinId="8" hidden="1"/>
    <cellStyle name="Lien hypertexte" xfId="20051" builtinId="8" hidden="1"/>
    <cellStyle name="Lien hypertexte" xfId="20055" builtinId="8" hidden="1"/>
    <cellStyle name="Lien hypertexte" xfId="20059" builtinId="8" hidden="1"/>
    <cellStyle name="Lien hypertexte" xfId="20063" builtinId="8" hidden="1"/>
    <cellStyle name="Lien hypertexte" xfId="20069" builtinId="8" hidden="1"/>
    <cellStyle name="Lien hypertexte" xfId="20073" builtinId="8" hidden="1"/>
    <cellStyle name="Lien hypertexte" xfId="20077" builtinId="8" hidden="1"/>
    <cellStyle name="Lien hypertexte" xfId="20083" builtinId="8" hidden="1"/>
    <cellStyle name="Lien hypertexte" xfId="20087" builtinId="8" hidden="1"/>
    <cellStyle name="Lien hypertexte" xfId="20091" builtinId="8" hidden="1"/>
    <cellStyle name="Lien hypertexte" xfId="20095" builtinId="8" hidden="1"/>
    <cellStyle name="Lien hypertexte" xfId="20101" builtinId="8" hidden="1"/>
    <cellStyle name="Lien hypertexte" xfId="20105" builtinId="8" hidden="1"/>
    <cellStyle name="Lien hypertexte" xfId="20109" builtinId="8" hidden="1"/>
    <cellStyle name="Lien hypertexte" xfId="20115" builtinId="8" hidden="1"/>
    <cellStyle name="Lien hypertexte" xfId="20119" builtinId="8" hidden="1"/>
    <cellStyle name="Lien hypertexte" xfId="20123" builtinId="8" hidden="1"/>
    <cellStyle name="Lien hypertexte" xfId="20127" builtinId="8" hidden="1"/>
    <cellStyle name="Lien hypertexte" xfId="20133" builtinId="8" hidden="1"/>
    <cellStyle name="Lien hypertexte" xfId="20137" builtinId="8" hidden="1"/>
    <cellStyle name="Lien hypertexte" xfId="20141" builtinId="8" hidden="1"/>
    <cellStyle name="Lien hypertexte" xfId="20147" builtinId="8" hidden="1"/>
    <cellStyle name="Lien hypertexte" xfId="20151" builtinId="8" hidden="1"/>
    <cellStyle name="Lien hypertexte" xfId="20155" builtinId="8" hidden="1"/>
    <cellStyle name="Lien hypertexte" xfId="20159" builtinId="8" hidden="1"/>
    <cellStyle name="Lien hypertexte" xfId="20165" builtinId="8" hidden="1"/>
    <cellStyle name="Lien hypertexte" xfId="20169" builtinId="8" hidden="1"/>
    <cellStyle name="Lien hypertexte" xfId="20173" builtinId="8" hidden="1"/>
    <cellStyle name="Lien hypertexte" xfId="20179" builtinId="8" hidden="1"/>
    <cellStyle name="Lien hypertexte" xfId="20183" builtinId="8" hidden="1"/>
    <cellStyle name="Lien hypertexte" xfId="20189" builtinId="8" hidden="1"/>
    <cellStyle name="Lien hypertexte" xfId="20195" builtinId="8" hidden="1"/>
    <cellStyle name="Lien hypertexte" xfId="20199" builtinId="8" hidden="1"/>
    <cellStyle name="Lien hypertexte" xfId="20203" builtinId="8" hidden="1"/>
    <cellStyle name="Lien hypertexte" xfId="20207" builtinId="8" hidden="1"/>
    <cellStyle name="Lien hypertexte" xfId="20213" builtinId="8" hidden="1"/>
    <cellStyle name="Lien hypertexte" xfId="20217" builtinId="8" hidden="1"/>
    <cellStyle name="Lien hypertexte" xfId="20221" builtinId="8" hidden="1"/>
    <cellStyle name="Lien hypertexte" xfId="20227" builtinId="8" hidden="1"/>
    <cellStyle name="Lien hypertexte" xfId="20231" builtinId="8" hidden="1"/>
    <cellStyle name="Lien hypertexte" xfId="20235" builtinId="8" hidden="1"/>
    <cellStyle name="Lien hypertexte" xfId="20239" builtinId="8" hidden="1"/>
    <cellStyle name="Lien hypertexte" xfId="20245" builtinId="8" hidden="1"/>
    <cellStyle name="Lien hypertexte" xfId="20041" builtinId="8" hidden="1"/>
    <cellStyle name="Lien hypertexte" xfId="19749" builtinId="8" hidden="1"/>
    <cellStyle name="Lien hypertexte" xfId="19189" builtinId="8" hidden="1"/>
    <cellStyle name="Lien hypertexte" xfId="19193" builtinId="8" hidden="1"/>
    <cellStyle name="Lien hypertexte" xfId="19197" builtinId="8" hidden="1"/>
    <cellStyle name="Lien hypertexte" xfId="19203" builtinId="8" hidden="1"/>
    <cellStyle name="Lien hypertexte" xfId="19207" builtinId="8" hidden="1"/>
    <cellStyle name="Lien hypertexte" xfId="19211" builtinId="8" hidden="1"/>
    <cellStyle name="Lien hypertexte" xfId="19215" builtinId="8" hidden="1"/>
    <cellStyle name="Lien hypertexte" xfId="19221" builtinId="8" hidden="1"/>
    <cellStyle name="Lien hypertexte" xfId="19225" builtinId="8" hidden="1"/>
    <cellStyle name="Lien hypertexte" xfId="19229" builtinId="8" hidden="1"/>
    <cellStyle name="Lien hypertexte" xfId="19235" builtinId="8" hidden="1"/>
    <cellStyle name="Lien hypertexte" xfId="19239" builtinId="8" hidden="1"/>
    <cellStyle name="Lien hypertexte" xfId="19243" builtinId="8" hidden="1"/>
    <cellStyle name="Lien hypertexte" xfId="19247" builtinId="8" hidden="1"/>
    <cellStyle name="Lien hypertexte" xfId="19253" builtinId="8" hidden="1"/>
    <cellStyle name="Lien hypertexte" xfId="19257" builtinId="8" hidden="1"/>
    <cellStyle name="Lien hypertexte" xfId="19261" builtinId="8" hidden="1"/>
    <cellStyle name="Lien hypertexte" xfId="19267" builtinId="8" hidden="1"/>
    <cellStyle name="Lien hypertexte" xfId="19271" builtinId="8" hidden="1"/>
    <cellStyle name="Lien hypertexte" xfId="19275" builtinId="8" hidden="1"/>
    <cellStyle name="Lien hypertexte" xfId="19279" builtinId="8" hidden="1"/>
    <cellStyle name="Lien hypertexte" xfId="19285" builtinId="8" hidden="1"/>
    <cellStyle name="Lien hypertexte" xfId="19289" builtinId="8" hidden="1"/>
    <cellStyle name="Lien hypertexte" xfId="19293" builtinId="8" hidden="1"/>
    <cellStyle name="Lien hypertexte" xfId="19299" builtinId="8" hidden="1"/>
    <cellStyle name="Lien hypertexte" xfId="19303" builtinId="8" hidden="1"/>
    <cellStyle name="Lien hypertexte" xfId="19307" builtinId="8" hidden="1"/>
    <cellStyle name="Lien hypertexte" xfId="19315" builtinId="8" hidden="1"/>
    <cellStyle name="Lien hypertexte" xfId="19319" builtinId="8" hidden="1"/>
    <cellStyle name="Lien hypertexte" xfId="19323" builtinId="8" hidden="1"/>
    <cellStyle name="Lien hypertexte" xfId="19327" builtinId="8" hidden="1"/>
    <cellStyle name="Lien hypertexte" xfId="19333" builtinId="8" hidden="1"/>
    <cellStyle name="Lien hypertexte" xfId="19337" builtinId="8" hidden="1"/>
    <cellStyle name="Lien hypertexte" xfId="19341" builtinId="8" hidden="1"/>
    <cellStyle name="Lien hypertexte" xfId="19347" builtinId="8" hidden="1"/>
    <cellStyle name="Lien hypertexte" xfId="19351" builtinId="8" hidden="1"/>
    <cellStyle name="Lien hypertexte" xfId="19355" builtinId="8" hidden="1"/>
    <cellStyle name="Lien hypertexte" xfId="19359" builtinId="8" hidden="1"/>
    <cellStyle name="Lien hypertexte" xfId="19365" builtinId="8" hidden="1"/>
    <cellStyle name="Lien hypertexte" xfId="19369" builtinId="8" hidden="1"/>
    <cellStyle name="Lien hypertexte" xfId="19373" builtinId="8" hidden="1"/>
    <cellStyle name="Lien hypertexte" xfId="19379" builtinId="8" hidden="1"/>
    <cellStyle name="Lien hypertexte" xfId="19383" builtinId="8" hidden="1"/>
    <cellStyle name="Lien hypertexte" xfId="19387" builtinId="8" hidden="1"/>
    <cellStyle name="Lien hypertexte" xfId="19391" builtinId="8" hidden="1"/>
    <cellStyle name="Lien hypertexte" xfId="19397" builtinId="8" hidden="1"/>
    <cellStyle name="Lien hypertexte" xfId="19401" builtinId="8" hidden="1"/>
    <cellStyle name="Lien hypertexte" xfId="19405" builtinId="8" hidden="1"/>
    <cellStyle name="Lien hypertexte" xfId="19411" builtinId="8" hidden="1"/>
    <cellStyle name="Lien hypertexte" xfId="19415" builtinId="8" hidden="1"/>
    <cellStyle name="Lien hypertexte" xfId="19419" builtinId="8" hidden="1"/>
    <cellStyle name="Lien hypertexte" xfId="19423" builtinId="8" hidden="1"/>
    <cellStyle name="Lien hypertexte" xfId="19429" builtinId="8" hidden="1"/>
    <cellStyle name="Lien hypertexte" xfId="19433" builtinId="8" hidden="1"/>
    <cellStyle name="Lien hypertexte" xfId="19437" builtinId="8" hidden="1"/>
    <cellStyle name="Lien hypertexte" xfId="19443" builtinId="8" hidden="1"/>
    <cellStyle name="Lien hypertexte" xfId="19447" builtinId="8" hidden="1"/>
    <cellStyle name="Lien hypertexte" xfId="19451" builtinId="8" hidden="1"/>
    <cellStyle name="Lien hypertexte" xfId="19455" builtinId="8" hidden="1"/>
    <cellStyle name="Lien hypertexte" xfId="19461" builtinId="8" hidden="1"/>
    <cellStyle name="Lien hypertexte" xfId="19465" builtinId="8" hidden="1"/>
    <cellStyle name="Lien hypertexte" xfId="19469" builtinId="8" hidden="1"/>
    <cellStyle name="Lien hypertexte" xfId="19475" builtinId="8" hidden="1"/>
    <cellStyle name="Lien hypertexte" xfId="19479" builtinId="8" hidden="1"/>
    <cellStyle name="Lien hypertexte" xfId="19483" builtinId="8" hidden="1"/>
    <cellStyle name="Lien hypertexte" xfId="19487" builtinId="8" hidden="1"/>
    <cellStyle name="Lien hypertexte" xfId="19493" builtinId="8" hidden="1"/>
    <cellStyle name="Lien hypertexte" xfId="19497" builtinId="8" hidden="1"/>
    <cellStyle name="Lien hypertexte" xfId="19501" builtinId="8" hidden="1"/>
    <cellStyle name="Lien hypertexte" xfId="19507" builtinId="8" hidden="1"/>
    <cellStyle name="Lien hypertexte" xfId="19511" builtinId="8" hidden="1"/>
    <cellStyle name="Lien hypertexte" xfId="19515" builtinId="8" hidden="1"/>
    <cellStyle name="Lien hypertexte" xfId="19519" builtinId="8" hidden="1"/>
    <cellStyle name="Lien hypertexte" xfId="19525" builtinId="8" hidden="1"/>
    <cellStyle name="Lien hypertexte" xfId="19529" builtinId="8" hidden="1"/>
    <cellStyle name="Lien hypertexte" xfId="19533" builtinId="8" hidden="1"/>
    <cellStyle name="Lien hypertexte" xfId="19017" builtinId="8" hidden="1"/>
    <cellStyle name="Lien hypertexte" xfId="19021" builtinId="8" hidden="1"/>
    <cellStyle name="Lien hypertexte" xfId="19027" builtinId="8" hidden="1"/>
    <cellStyle name="Lien hypertexte" xfId="19031" builtinId="8" hidden="1"/>
    <cellStyle name="Lien hypertexte" xfId="19035" builtinId="8" hidden="1"/>
    <cellStyle name="Lien hypertexte" xfId="19039" builtinId="8" hidden="1"/>
    <cellStyle name="Lien hypertexte" xfId="19045" builtinId="8" hidden="1"/>
    <cellStyle name="Lien hypertexte" xfId="19049" builtinId="8" hidden="1"/>
    <cellStyle name="Lien hypertexte" xfId="19053" builtinId="8" hidden="1"/>
    <cellStyle name="Lien hypertexte" xfId="19059" builtinId="8" hidden="1"/>
    <cellStyle name="Lien hypertexte" xfId="19063" builtinId="8" hidden="1"/>
    <cellStyle name="Lien hypertexte" xfId="19067" builtinId="8" hidden="1"/>
    <cellStyle name="Lien hypertexte" xfId="19071" builtinId="8" hidden="1"/>
    <cellStyle name="Lien hypertexte" xfId="19077" builtinId="8" hidden="1"/>
    <cellStyle name="Lien hypertexte" xfId="19081" builtinId="8" hidden="1"/>
    <cellStyle name="Lien hypertexte" xfId="19085" builtinId="8" hidden="1"/>
    <cellStyle name="Lien hypertexte" xfId="19091" builtinId="8" hidden="1"/>
    <cellStyle name="Lien hypertexte" xfId="19095" builtinId="8" hidden="1"/>
    <cellStyle name="Lien hypertexte" xfId="19099" builtinId="8" hidden="1"/>
    <cellStyle name="Lien hypertexte" xfId="19103" builtinId="8" hidden="1"/>
    <cellStyle name="Lien hypertexte" xfId="19109" builtinId="8" hidden="1"/>
    <cellStyle name="Lien hypertexte" xfId="19113" builtinId="8" hidden="1"/>
    <cellStyle name="Lien hypertexte" xfId="19117" builtinId="8" hidden="1"/>
    <cellStyle name="Lien hypertexte" xfId="19123" builtinId="8" hidden="1"/>
    <cellStyle name="Lien hypertexte" xfId="19127" builtinId="8" hidden="1"/>
    <cellStyle name="Lien hypertexte" xfId="19131" builtinId="8" hidden="1"/>
    <cellStyle name="Lien hypertexte" xfId="19135" builtinId="8" hidden="1"/>
    <cellStyle name="Lien hypertexte" xfId="19141" builtinId="8" hidden="1"/>
    <cellStyle name="Lien hypertexte" xfId="19145" builtinId="8" hidden="1"/>
    <cellStyle name="Lien hypertexte" xfId="19149" builtinId="8" hidden="1"/>
    <cellStyle name="Lien hypertexte" xfId="19155" builtinId="8" hidden="1"/>
    <cellStyle name="Lien hypertexte" xfId="19159" builtinId="8" hidden="1"/>
    <cellStyle name="Lien hypertexte" xfId="19163" builtinId="8" hidden="1"/>
    <cellStyle name="Lien hypertexte" xfId="19167" builtinId="8" hidden="1"/>
    <cellStyle name="Lien hypertexte" xfId="19173" builtinId="8" hidden="1"/>
    <cellStyle name="Lien hypertexte" xfId="19177" builtinId="8" hidden="1"/>
    <cellStyle name="Lien hypertexte" xfId="19181" builtinId="8" hidden="1"/>
    <cellStyle name="Lien hypertexte" xfId="19187" builtinId="8" hidden="1"/>
    <cellStyle name="Lien hypertexte" xfId="18935" builtinId="8" hidden="1"/>
    <cellStyle name="Lien hypertexte" xfId="18939" builtinId="8" hidden="1"/>
    <cellStyle name="Lien hypertexte" xfId="18943" builtinId="8" hidden="1"/>
    <cellStyle name="Lien hypertexte" xfId="18949" builtinId="8" hidden="1"/>
    <cellStyle name="Lien hypertexte" xfId="18953" builtinId="8" hidden="1"/>
    <cellStyle name="Lien hypertexte" xfId="18957" builtinId="8" hidden="1"/>
    <cellStyle name="Lien hypertexte" xfId="18963" builtinId="8" hidden="1"/>
    <cellStyle name="Lien hypertexte" xfId="18967" builtinId="8" hidden="1"/>
    <cellStyle name="Lien hypertexte" xfId="18971" builtinId="8" hidden="1"/>
    <cellStyle name="Lien hypertexte" xfId="18975" builtinId="8" hidden="1"/>
    <cellStyle name="Lien hypertexte" xfId="18981" builtinId="8" hidden="1"/>
    <cellStyle name="Lien hypertexte" xfId="18985" builtinId="8" hidden="1"/>
    <cellStyle name="Lien hypertexte" xfId="18989" builtinId="8" hidden="1"/>
    <cellStyle name="Lien hypertexte" xfId="18995" builtinId="8" hidden="1"/>
    <cellStyle name="Lien hypertexte" xfId="18999" builtinId="8" hidden="1"/>
    <cellStyle name="Lien hypertexte" xfId="19003" builtinId="8" hidden="1"/>
    <cellStyle name="Lien hypertexte" xfId="19007" builtinId="8" hidden="1"/>
    <cellStyle name="Lien hypertexte" xfId="19013" builtinId="8" hidden="1"/>
    <cellStyle name="Lien hypertexte" xfId="18889" builtinId="8" hidden="1"/>
    <cellStyle name="Lien hypertexte" xfId="18893" builtinId="8" hidden="1"/>
    <cellStyle name="Lien hypertexte" xfId="18899" builtinId="8" hidden="1"/>
    <cellStyle name="Lien hypertexte" xfId="18903" builtinId="8" hidden="1"/>
    <cellStyle name="Lien hypertexte" xfId="18907" builtinId="8" hidden="1"/>
    <cellStyle name="Lien hypertexte" xfId="18911" builtinId="8" hidden="1"/>
    <cellStyle name="Lien hypertexte" xfId="18917" builtinId="8" hidden="1"/>
    <cellStyle name="Lien hypertexte" xfId="18921" builtinId="8" hidden="1"/>
    <cellStyle name="Lien hypertexte" xfId="18925" builtinId="8" hidden="1"/>
    <cellStyle name="Lien hypertexte" xfId="18931" builtinId="8" hidden="1"/>
    <cellStyle name="Lien hypertexte" xfId="18871" builtinId="8" hidden="1"/>
    <cellStyle name="Lien hypertexte" xfId="18875" builtinId="8" hidden="1"/>
    <cellStyle name="Lien hypertexte" xfId="18879" builtinId="8" hidden="1"/>
    <cellStyle name="Lien hypertexte" xfId="18885" builtinId="8" hidden="1"/>
    <cellStyle name="Lien hypertexte" xfId="18857" builtinId="8" hidden="1"/>
    <cellStyle name="Lien hypertexte" xfId="18861" builtinId="8" hidden="1"/>
    <cellStyle name="Lien hypertexte" xfId="18867" builtinId="8" hidden="1"/>
    <cellStyle name="Lien hypertexte" xfId="18855" builtinId="8" hidden="1"/>
    <cellStyle name="Lien hypertexte" xfId="18847" builtinId="8" hidden="1"/>
    <cellStyle name="Lien hypertexte" xfId="18851" builtinId="8" hidden="1"/>
    <cellStyle name="Lien hypertexte" xfId="18853" builtinId="8" hidden="1"/>
    <cellStyle name="Lien hypertexte" xfId="18863" builtinId="8" hidden="1"/>
    <cellStyle name="Lien hypertexte" xfId="18859" builtinId="8" hidden="1"/>
    <cellStyle name="Lien hypertexte" xfId="18887" builtinId="8" hidden="1"/>
    <cellStyle name="Lien hypertexte" xfId="18883" builtinId="8" hidden="1"/>
    <cellStyle name="Lien hypertexte" xfId="18877" builtinId="8" hidden="1"/>
    <cellStyle name="Lien hypertexte" xfId="18873" builtinId="8" hidden="1"/>
    <cellStyle name="Lien hypertexte" xfId="18869" builtinId="8" hidden="1"/>
    <cellStyle name="Lien hypertexte" xfId="18927" builtinId="8" hidden="1"/>
    <cellStyle name="Lien hypertexte" xfId="18923" builtinId="8" hidden="1"/>
    <cellStyle name="Lien hypertexte" xfId="18919" builtinId="8" hidden="1"/>
    <cellStyle name="Lien hypertexte" xfId="18915" builtinId="8" hidden="1"/>
    <cellStyle name="Lien hypertexte" xfId="18909" builtinId="8" hidden="1"/>
    <cellStyle name="Lien hypertexte" xfId="18905" builtinId="8" hidden="1"/>
    <cellStyle name="Lien hypertexte" xfId="18901" builtinId="8" hidden="1"/>
    <cellStyle name="Lien hypertexte" xfId="18895" builtinId="8" hidden="1"/>
    <cellStyle name="Lien hypertexte" xfId="18891" builtinId="8" hidden="1"/>
    <cellStyle name="Lien hypertexte" xfId="19015" builtinId="8" hidden="1"/>
    <cellStyle name="Lien hypertexte" xfId="19011" builtinId="8" hidden="1"/>
    <cellStyle name="Lien hypertexte" xfId="19005" builtinId="8" hidden="1"/>
    <cellStyle name="Lien hypertexte" xfId="19001" builtinId="8" hidden="1"/>
    <cellStyle name="Lien hypertexte" xfId="18997" builtinId="8" hidden="1"/>
    <cellStyle name="Lien hypertexte" xfId="18991" builtinId="8" hidden="1"/>
    <cellStyle name="Lien hypertexte" xfId="18987" builtinId="8" hidden="1"/>
    <cellStyle name="Lien hypertexte" xfId="18983" builtinId="8" hidden="1"/>
    <cellStyle name="Lien hypertexte" xfId="18979" builtinId="8" hidden="1"/>
    <cellStyle name="Lien hypertexte" xfId="18973" builtinId="8" hidden="1"/>
    <cellStyle name="Lien hypertexte" xfId="18969" builtinId="8" hidden="1"/>
    <cellStyle name="Lien hypertexte" xfId="18965" builtinId="8" hidden="1"/>
    <cellStyle name="Lien hypertexte" xfId="18959" builtinId="8" hidden="1"/>
    <cellStyle name="Lien hypertexte" xfId="18955" builtinId="8" hidden="1"/>
    <cellStyle name="Lien hypertexte" xfId="18951" builtinId="8" hidden="1"/>
    <cellStyle name="Lien hypertexte" xfId="18947" builtinId="8" hidden="1"/>
    <cellStyle name="Lien hypertexte" xfId="18941" builtinId="8" hidden="1"/>
    <cellStyle name="Lien hypertexte" xfId="18937" builtinId="8" hidden="1"/>
    <cellStyle name="Lien hypertexte" xfId="18933" builtinId="8" hidden="1"/>
    <cellStyle name="Lien hypertexte" xfId="19183" builtinId="8" hidden="1"/>
    <cellStyle name="Lien hypertexte" xfId="19179" builtinId="8" hidden="1"/>
    <cellStyle name="Lien hypertexte" xfId="19175" builtinId="8" hidden="1"/>
    <cellStyle name="Lien hypertexte" xfId="19171" builtinId="8" hidden="1"/>
    <cellStyle name="Lien hypertexte" xfId="19165" builtinId="8" hidden="1"/>
    <cellStyle name="Lien hypertexte" xfId="19161" builtinId="8" hidden="1"/>
    <cellStyle name="Lien hypertexte" xfId="19157" builtinId="8" hidden="1"/>
    <cellStyle name="Lien hypertexte" xfId="19151" builtinId="8" hidden="1"/>
    <cellStyle name="Lien hypertexte" xfId="19147" builtinId="8" hidden="1"/>
    <cellStyle name="Lien hypertexte" xfId="19143" builtinId="8" hidden="1"/>
    <cellStyle name="Lien hypertexte" xfId="19139" builtinId="8" hidden="1"/>
    <cellStyle name="Lien hypertexte" xfId="19133" builtinId="8" hidden="1"/>
    <cellStyle name="Lien hypertexte" xfId="19129" builtinId="8" hidden="1"/>
    <cellStyle name="Lien hypertexte" xfId="19125" builtinId="8" hidden="1"/>
    <cellStyle name="Lien hypertexte" xfId="19119" builtinId="8" hidden="1"/>
    <cellStyle name="Lien hypertexte" xfId="19115" builtinId="8" hidden="1"/>
    <cellStyle name="Lien hypertexte" xfId="19111" builtinId="8" hidden="1"/>
    <cellStyle name="Lien hypertexte" xfId="19107" builtinId="8" hidden="1"/>
    <cellStyle name="Lien hypertexte" xfId="19101" builtinId="8" hidden="1"/>
    <cellStyle name="Lien hypertexte" xfId="19097" builtinId="8" hidden="1"/>
    <cellStyle name="Lien hypertexte" xfId="19093" builtinId="8" hidden="1"/>
    <cellStyle name="Lien hypertexte" xfId="19087" builtinId="8" hidden="1"/>
    <cellStyle name="Lien hypertexte" xfId="19083" builtinId="8" hidden="1"/>
    <cellStyle name="Lien hypertexte" xfId="19079" builtinId="8" hidden="1"/>
    <cellStyle name="Lien hypertexte" xfId="19075" builtinId="8" hidden="1"/>
    <cellStyle name="Lien hypertexte" xfId="19069" builtinId="8" hidden="1"/>
    <cellStyle name="Lien hypertexte" xfId="19065" builtinId="8" hidden="1"/>
    <cellStyle name="Lien hypertexte" xfId="19061" builtinId="8" hidden="1"/>
    <cellStyle name="Lien hypertexte" xfId="19055" builtinId="8" hidden="1"/>
    <cellStyle name="Lien hypertexte" xfId="19051" builtinId="8" hidden="1"/>
    <cellStyle name="Lien hypertexte" xfId="19047" builtinId="8" hidden="1"/>
    <cellStyle name="Lien hypertexte" xfId="19043" builtinId="8" hidden="1"/>
    <cellStyle name="Lien hypertexte" xfId="19037" builtinId="8" hidden="1"/>
    <cellStyle name="Lien hypertexte" xfId="19033" builtinId="8" hidden="1"/>
    <cellStyle name="Lien hypertexte" xfId="19029" builtinId="8" hidden="1"/>
    <cellStyle name="Lien hypertexte" xfId="19023" builtinId="8" hidden="1"/>
    <cellStyle name="Lien hypertexte" xfId="19019" builtinId="8" hidden="1"/>
    <cellStyle name="Lien hypertexte" xfId="19309" builtinId="8" hidden="1"/>
    <cellStyle name="Lien hypertexte" xfId="19531" builtinId="8" hidden="1"/>
    <cellStyle name="Lien hypertexte" xfId="19527" builtinId="8" hidden="1"/>
    <cellStyle name="Lien hypertexte" xfId="19523" builtinId="8" hidden="1"/>
    <cellStyle name="Lien hypertexte" xfId="19517" builtinId="8" hidden="1"/>
    <cellStyle name="Lien hypertexte" xfId="19513" builtinId="8" hidden="1"/>
    <cellStyle name="Lien hypertexte" xfId="19509" builtinId="8" hidden="1"/>
    <cellStyle name="Lien hypertexte" xfId="19503" builtinId="8" hidden="1"/>
    <cellStyle name="Lien hypertexte" xfId="19499" builtinId="8" hidden="1"/>
    <cellStyle name="Lien hypertexte" xfId="19495" builtinId="8" hidden="1"/>
    <cellStyle name="Lien hypertexte" xfId="19491" builtinId="8" hidden="1"/>
    <cellStyle name="Lien hypertexte" xfId="19485" builtinId="8" hidden="1"/>
    <cellStyle name="Lien hypertexte" xfId="19481" builtinId="8" hidden="1"/>
    <cellStyle name="Lien hypertexte" xfId="19477" builtinId="8" hidden="1"/>
    <cellStyle name="Lien hypertexte" xfId="19471" builtinId="8" hidden="1"/>
    <cellStyle name="Lien hypertexte" xfId="19467" builtinId="8" hidden="1"/>
    <cellStyle name="Lien hypertexte" xfId="19463" builtinId="8" hidden="1"/>
    <cellStyle name="Lien hypertexte" xfId="19459" builtinId="8" hidden="1"/>
    <cellStyle name="Lien hypertexte" xfId="19453" builtinId="8" hidden="1"/>
    <cellStyle name="Lien hypertexte" xfId="19449" builtinId="8" hidden="1"/>
    <cellStyle name="Lien hypertexte" xfId="19445" builtinId="8" hidden="1"/>
    <cellStyle name="Lien hypertexte" xfId="19439" builtinId="8" hidden="1"/>
    <cellStyle name="Lien hypertexte" xfId="19435" builtinId="8" hidden="1"/>
    <cellStyle name="Lien hypertexte" xfId="19431" builtinId="8" hidden="1"/>
    <cellStyle name="Lien hypertexte" xfId="19427" builtinId="8" hidden="1"/>
    <cellStyle name="Lien hypertexte" xfId="19421" builtinId="8" hidden="1"/>
    <cellStyle name="Lien hypertexte" xfId="19417" builtinId="8" hidden="1"/>
    <cellStyle name="Lien hypertexte" xfId="19413" builtinId="8" hidden="1"/>
    <cellStyle name="Lien hypertexte" xfId="19407" builtinId="8" hidden="1"/>
    <cellStyle name="Lien hypertexte" xfId="19403" builtinId="8" hidden="1"/>
    <cellStyle name="Lien hypertexte" xfId="19399" builtinId="8" hidden="1"/>
    <cellStyle name="Lien hypertexte" xfId="19395" builtinId="8" hidden="1"/>
    <cellStyle name="Lien hypertexte" xfId="19389" builtinId="8" hidden="1"/>
    <cellStyle name="Lien hypertexte" xfId="19385" builtinId="8" hidden="1"/>
    <cellStyle name="Lien hypertexte" xfId="19381" builtinId="8" hidden="1"/>
    <cellStyle name="Lien hypertexte" xfId="19375" builtinId="8" hidden="1"/>
    <cellStyle name="Lien hypertexte" xfId="19371" builtinId="8" hidden="1"/>
    <cellStyle name="Lien hypertexte" xfId="19367" builtinId="8" hidden="1"/>
    <cellStyle name="Lien hypertexte" xfId="19363" builtinId="8" hidden="1"/>
    <cellStyle name="Lien hypertexte" xfId="19357" builtinId="8" hidden="1"/>
    <cellStyle name="Lien hypertexte" xfId="19353" builtinId="8" hidden="1"/>
    <cellStyle name="Lien hypertexte" xfId="19349" builtinId="8" hidden="1"/>
    <cellStyle name="Lien hypertexte" xfId="19343" builtinId="8" hidden="1"/>
    <cellStyle name="Lien hypertexte" xfId="19339" builtinId="8" hidden="1"/>
    <cellStyle name="Lien hypertexte" xfId="19335" builtinId="8" hidden="1"/>
    <cellStyle name="Lien hypertexte" xfId="19331" builtinId="8" hidden="1"/>
    <cellStyle name="Lien hypertexte" xfId="19325" builtinId="8" hidden="1"/>
    <cellStyle name="Lien hypertexte" xfId="19321" builtinId="8" hidden="1"/>
    <cellStyle name="Lien hypertexte" xfId="19317" builtinId="8" hidden="1"/>
    <cellStyle name="Lien hypertexte" xfId="19311" builtinId="8" hidden="1"/>
    <cellStyle name="Lien hypertexte" xfId="19305" builtinId="8" hidden="1"/>
    <cellStyle name="Lien hypertexte" xfId="19301" builtinId="8" hidden="1"/>
    <cellStyle name="Lien hypertexte" xfId="19295" builtinId="8" hidden="1"/>
    <cellStyle name="Lien hypertexte" xfId="19291" builtinId="8" hidden="1"/>
    <cellStyle name="Lien hypertexte" xfId="19287" builtinId="8" hidden="1"/>
    <cellStyle name="Lien hypertexte" xfId="19283" builtinId="8" hidden="1"/>
    <cellStyle name="Lien hypertexte" xfId="19277" builtinId="8" hidden="1"/>
    <cellStyle name="Lien hypertexte" xfId="19273" builtinId="8" hidden="1"/>
    <cellStyle name="Lien hypertexte" xfId="19269" builtinId="8" hidden="1"/>
    <cellStyle name="Lien hypertexte" xfId="19263" builtinId="8" hidden="1"/>
    <cellStyle name="Lien hypertexte" xfId="19259" builtinId="8" hidden="1"/>
    <cellStyle name="Lien hypertexte" xfId="19255" builtinId="8" hidden="1"/>
    <cellStyle name="Lien hypertexte" xfId="19251" builtinId="8" hidden="1"/>
    <cellStyle name="Lien hypertexte" xfId="19245" builtinId="8" hidden="1"/>
    <cellStyle name="Lien hypertexte" xfId="19241" builtinId="8" hidden="1"/>
    <cellStyle name="Lien hypertexte" xfId="19237" builtinId="8" hidden="1"/>
    <cellStyle name="Lien hypertexte" xfId="19231" builtinId="8" hidden="1"/>
    <cellStyle name="Lien hypertexte" xfId="19227" builtinId="8" hidden="1"/>
    <cellStyle name="Lien hypertexte" xfId="19223" builtinId="8" hidden="1"/>
    <cellStyle name="Lien hypertexte" xfId="19219" builtinId="8" hidden="1"/>
    <cellStyle name="Lien hypertexte" xfId="19213" builtinId="8" hidden="1"/>
    <cellStyle name="Lien hypertexte" xfId="19209" builtinId="8" hidden="1"/>
    <cellStyle name="Lien hypertexte" xfId="19205" builtinId="8" hidden="1"/>
    <cellStyle name="Lien hypertexte" xfId="19199" builtinId="8" hidden="1"/>
    <cellStyle name="Lien hypertexte" xfId="19195" builtinId="8" hidden="1"/>
    <cellStyle name="Lien hypertexte" xfId="19191" builtinId="8" hidden="1"/>
    <cellStyle name="Lien hypertexte" xfId="19603" builtinId="8" hidden="1"/>
    <cellStyle name="Lien hypertexte" xfId="19895" builtinId="8" hidden="1"/>
    <cellStyle name="Lien hypertexte" xfId="20187" builtinId="8" hidden="1"/>
    <cellStyle name="Lien hypertexte" xfId="20243" builtinId="8" hidden="1"/>
    <cellStyle name="Lien hypertexte" xfId="20237" builtinId="8" hidden="1"/>
    <cellStyle name="Lien hypertexte" xfId="20233" builtinId="8" hidden="1"/>
    <cellStyle name="Lien hypertexte" xfId="20229" builtinId="8" hidden="1"/>
    <cellStyle name="Lien hypertexte" xfId="20223" builtinId="8" hidden="1"/>
    <cellStyle name="Lien hypertexte" xfId="20219" builtinId="8" hidden="1"/>
    <cellStyle name="Lien hypertexte" xfId="20215" builtinId="8" hidden="1"/>
    <cellStyle name="Lien hypertexte" xfId="20211" builtinId="8" hidden="1"/>
    <cellStyle name="Lien hypertexte" xfId="20205" builtinId="8" hidden="1"/>
    <cellStyle name="Lien hypertexte" xfId="20201" builtinId="8" hidden="1"/>
    <cellStyle name="Lien hypertexte" xfId="20197" builtinId="8" hidden="1"/>
    <cellStyle name="Lien hypertexte" xfId="20191" builtinId="8" hidden="1"/>
    <cellStyle name="Lien hypertexte" xfId="20185" builtinId="8" hidden="1"/>
    <cellStyle name="Lien hypertexte" xfId="20181" builtinId="8" hidden="1"/>
    <cellStyle name="Lien hypertexte" xfId="20175" builtinId="8" hidden="1"/>
    <cellStyle name="Lien hypertexte" xfId="20171" builtinId="8" hidden="1"/>
    <cellStyle name="Lien hypertexte" xfId="20167" builtinId="8" hidden="1"/>
    <cellStyle name="Lien hypertexte" xfId="20163" builtinId="8" hidden="1"/>
    <cellStyle name="Lien hypertexte" xfId="20157" builtinId="8" hidden="1"/>
    <cellStyle name="Lien hypertexte" xfId="20153" builtinId="8" hidden="1"/>
    <cellStyle name="Lien hypertexte" xfId="20149" builtinId="8" hidden="1"/>
    <cellStyle name="Lien hypertexte" xfId="20143" builtinId="8" hidden="1"/>
    <cellStyle name="Lien hypertexte" xfId="20139" builtinId="8" hidden="1"/>
    <cellStyle name="Lien hypertexte" xfId="20135" builtinId="8" hidden="1"/>
    <cellStyle name="Lien hypertexte" xfId="20131" builtinId="8" hidden="1"/>
    <cellStyle name="Lien hypertexte" xfId="20125" builtinId="8" hidden="1"/>
    <cellStyle name="Lien hypertexte" xfId="20121" builtinId="8" hidden="1"/>
    <cellStyle name="Lien hypertexte" xfId="20117" builtinId="8" hidden="1"/>
    <cellStyle name="Lien hypertexte" xfId="20111" builtinId="8" hidden="1"/>
    <cellStyle name="Lien hypertexte" xfId="20107" builtinId="8" hidden="1"/>
    <cellStyle name="Lien hypertexte" xfId="20103" builtinId="8" hidden="1"/>
    <cellStyle name="Lien hypertexte" xfId="20099" builtinId="8" hidden="1"/>
    <cellStyle name="Lien hypertexte" xfId="20093" builtinId="8" hidden="1"/>
    <cellStyle name="Lien hypertexte" xfId="20089" builtinId="8" hidden="1"/>
    <cellStyle name="Lien hypertexte" xfId="20085" builtinId="8" hidden="1"/>
    <cellStyle name="Lien hypertexte" xfId="20079" builtinId="8" hidden="1"/>
    <cellStyle name="Lien hypertexte" xfId="20075" builtinId="8" hidden="1"/>
    <cellStyle name="Lien hypertexte" xfId="20071" builtinId="8" hidden="1"/>
    <cellStyle name="Lien hypertexte" xfId="20067" builtinId="8" hidden="1"/>
    <cellStyle name="Lien hypertexte" xfId="20061" builtinId="8" hidden="1"/>
    <cellStyle name="Lien hypertexte" xfId="20057" builtinId="8" hidden="1"/>
    <cellStyle name="Lien hypertexte" xfId="20053" builtinId="8" hidden="1"/>
    <cellStyle name="Lien hypertexte" xfId="20047" builtinId="8" hidden="1"/>
    <cellStyle name="Lien hypertexte" xfId="20043" builtinId="8" hidden="1"/>
    <cellStyle name="Lien hypertexte" xfId="20037" builtinId="8" hidden="1"/>
    <cellStyle name="Lien hypertexte" xfId="20031" builtinId="8" hidden="1"/>
    <cellStyle name="Lien hypertexte" xfId="20027" builtinId="8" hidden="1"/>
    <cellStyle name="Lien hypertexte" xfId="20023" builtinId="8" hidden="1"/>
    <cellStyle name="Lien hypertexte" xfId="20019" builtinId="8" hidden="1"/>
    <cellStyle name="Lien hypertexte" xfId="20013" builtinId="8" hidden="1"/>
    <cellStyle name="Lien hypertexte" xfId="20009" builtinId="8" hidden="1"/>
    <cellStyle name="Lien hypertexte" xfId="20005" builtinId="8" hidden="1"/>
    <cellStyle name="Lien hypertexte" xfId="19999" builtinId="8" hidden="1"/>
    <cellStyle name="Lien hypertexte" xfId="19995" builtinId="8" hidden="1"/>
    <cellStyle name="Lien hypertexte" xfId="19991" builtinId="8" hidden="1"/>
    <cellStyle name="Lien hypertexte" xfId="19987" builtinId="8" hidden="1"/>
    <cellStyle name="Lien hypertexte" xfId="19981" builtinId="8" hidden="1"/>
    <cellStyle name="Lien hypertexte" xfId="19977" builtinId="8" hidden="1"/>
    <cellStyle name="Lien hypertexte" xfId="19973" builtinId="8" hidden="1"/>
    <cellStyle name="Lien hypertexte" xfId="19967" builtinId="8" hidden="1"/>
    <cellStyle name="Lien hypertexte" xfId="19963" builtinId="8" hidden="1"/>
    <cellStyle name="Lien hypertexte" xfId="19959" builtinId="8" hidden="1"/>
    <cellStyle name="Lien hypertexte" xfId="19955" builtinId="8" hidden="1"/>
    <cellStyle name="Lien hypertexte" xfId="19949" builtinId="8" hidden="1"/>
    <cellStyle name="Lien hypertexte" xfId="19945" builtinId="8" hidden="1"/>
    <cellStyle name="Lien hypertexte" xfId="19941" builtinId="8" hidden="1"/>
    <cellStyle name="Lien hypertexte" xfId="19935" builtinId="8" hidden="1"/>
    <cellStyle name="Lien hypertexte" xfId="19931" builtinId="8" hidden="1"/>
    <cellStyle name="Lien hypertexte" xfId="19927" builtinId="8" hidden="1"/>
    <cellStyle name="Lien hypertexte" xfId="19923" builtinId="8" hidden="1"/>
    <cellStyle name="Lien hypertexte" xfId="19917" builtinId="8" hidden="1"/>
    <cellStyle name="Lien hypertexte" xfId="19913" builtinId="8" hidden="1"/>
    <cellStyle name="Lien hypertexte" xfId="19909" builtinId="8" hidden="1"/>
    <cellStyle name="Lien hypertexte" xfId="19903" builtinId="8" hidden="1"/>
    <cellStyle name="Lien hypertexte" xfId="19899" builtinId="8" hidden="1"/>
    <cellStyle name="Lien hypertexte" xfId="19893" builtinId="8" hidden="1"/>
    <cellStyle name="Lien hypertexte" xfId="19887" builtinId="8" hidden="1"/>
    <cellStyle name="Lien hypertexte" xfId="19883" builtinId="8" hidden="1"/>
    <cellStyle name="Lien hypertexte" xfId="19879" builtinId="8" hidden="1"/>
    <cellStyle name="Lien hypertexte" xfId="19875" builtinId="8" hidden="1"/>
    <cellStyle name="Lien hypertexte" xfId="19869" builtinId="8" hidden="1"/>
    <cellStyle name="Lien hypertexte" xfId="19865" builtinId="8" hidden="1"/>
    <cellStyle name="Lien hypertexte" xfId="19861" builtinId="8" hidden="1"/>
    <cellStyle name="Lien hypertexte" xfId="19855" builtinId="8" hidden="1"/>
    <cellStyle name="Lien hypertexte" xfId="19851" builtinId="8" hidden="1"/>
    <cellStyle name="Lien hypertexte" xfId="19847" builtinId="8" hidden="1"/>
    <cellStyle name="Lien hypertexte" xfId="19843" builtinId="8" hidden="1"/>
    <cellStyle name="Lien hypertexte" xfId="19837" builtinId="8" hidden="1"/>
    <cellStyle name="Lien hypertexte" xfId="19833" builtinId="8" hidden="1"/>
    <cellStyle name="Lien hypertexte" xfId="19829" builtinId="8" hidden="1"/>
    <cellStyle name="Lien hypertexte" xfId="19823" builtinId="8" hidden="1"/>
    <cellStyle name="Lien hypertexte" xfId="19819" builtinId="8" hidden="1"/>
    <cellStyle name="Lien hypertexte" xfId="19815" builtinId="8" hidden="1"/>
    <cellStyle name="Lien hypertexte" xfId="19811" builtinId="8" hidden="1"/>
    <cellStyle name="Lien hypertexte" xfId="19805" builtinId="8" hidden="1"/>
    <cellStyle name="Lien hypertexte" xfId="19801" builtinId="8" hidden="1"/>
    <cellStyle name="Lien hypertexte" xfId="19797" builtinId="8" hidden="1"/>
    <cellStyle name="Lien hypertexte" xfId="19791" builtinId="8" hidden="1"/>
    <cellStyle name="Lien hypertexte" xfId="19787" builtinId="8" hidden="1"/>
    <cellStyle name="Lien hypertexte" xfId="19783" builtinId="8" hidden="1"/>
    <cellStyle name="Lien hypertexte" xfId="19779" builtinId="8" hidden="1"/>
    <cellStyle name="Lien hypertexte" xfId="19773" builtinId="8" hidden="1"/>
    <cellStyle name="Lien hypertexte" xfId="19769" builtinId="8" hidden="1"/>
    <cellStyle name="Lien hypertexte" xfId="19765" builtinId="8" hidden="1"/>
    <cellStyle name="Lien hypertexte" xfId="19759" builtinId="8" hidden="1"/>
    <cellStyle name="Lien hypertexte" xfId="19755" builtinId="8" hidden="1"/>
    <cellStyle name="Lien hypertexte" xfId="19751" builtinId="8" hidden="1"/>
    <cellStyle name="Lien hypertexte" xfId="19743" builtinId="8" hidden="1"/>
    <cellStyle name="Lien hypertexte" xfId="19739" builtinId="8" hidden="1"/>
    <cellStyle name="Lien hypertexte" xfId="19735" builtinId="8" hidden="1"/>
    <cellStyle name="Lien hypertexte" xfId="19731" builtinId="8" hidden="1"/>
    <cellStyle name="Lien hypertexte" xfId="19725" builtinId="8" hidden="1"/>
    <cellStyle name="Lien hypertexte" xfId="19721" builtinId="8" hidden="1"/>
    <cellStyle name="Lien hypertexte" xfId="19717" builtinId="8" hidden="1"/>
    <cellStyle name="Lien hypertexte" xfId="19711" builtinId="8" hidden="1"/>
    <cellStyle name="Lien hypertexte" xfId="19707" builtinId="8" hidden="1"/>
    <cellStyle name="Lien hypertexte" xfId="19703" builtinId="8" hidden="1"/>
    <cellStyle name="Lien hypertexte" xfId="19699" builtinId="8" hidden="1"/>
    <cellStyle name="Lien hypertexte" xfId="19693" builtinId="8" hidden="1"/>
    <cellStyle name="Lien hypertexte" xfId="19689" builtinId="8" hidden="1"/>
    <cellStyle name="Lien hypertexte" xfId="19685" builtinId="8" hidden="1"/>
    <cellStyle name="Lien hypertexte" xfId="19679" builtinId="8" hidden="1"/>
    <cellStyle name="Lien hypertexte" xfId="19675" builtinId="8" hidden="1"/>
    <cellStyle name="Lien hypertexte" xfId="19671" builtinId="8" hidden="1"/>
    <cellStyle name="Lien hypertexte" xfId="19667" builtinId="8" hidden="1"/>
    <cellStyle name="Lien hypertexte" xfId="19661" builtinId="8" hidden="1"/>
    <cellStyle name="Lien hypertexte" xfId="19657" builtinId="8" hidden="1"/>
    <cellStyle name="Lien hypertexte" xfId="19653" builtinId="8" hidden="1"/>
    <cellStyle name="Lien hypertexte" xfId="19647" builtinId="8" hidden="1"/>
    <cellStyle name="Lien hypertexte" xfId="19643" builtinId="8" hidden="1"/>
    <cellStyle name="Lien hypertexte" xfId="19639" builtinId="8" hidden="1"/>
    <cellStyle name="Lien hypertexte" xfId="19635" builtinId="8" hidden="1"/>
    <cellStyle name="Lien hypertexte" xfId="19629" builtinId="8" hidden="1"/>
    <cellStyle name="Lien hypertexte" xfId="19625" builtinId="8" hidden="1"/>
    <cellStyle name="Lien hypertexte" xfId="19621" builtinId="8" hidden="1"/>
    <cellStyle name="Lien hypertexte" xfId="19615" builtinId="8" hidden="1"/>
    <cellStyle name="Lien hypertexte" xfId="19611" builtinId="8" hidden="1"/>
    <cellStyle name="Lien hypertexte" xfId="19607" builtinId="8" hidden="1"/>
    <cellStyle name="Lien hypertexte" xfId="19599" builtinId="8" hidden="1"/>
    <cellStyle name="Lien hypertexte" xfId="19595" builtinId="8" hidden="1"/>
    <cellStyle name="Lien hypertexte" xfId="19591" builtinId="8" hidden="1"/>
    <cellStyle name="Lien hypertexte" xfId="19587" builtinId="8" hidden="1"/>
    <cellStyle name="Lien hypertexte" xfId="19581" builtinId="8" hidden="1"/>
    <cellStyle name="Lien hypertexte" xfId="19577" builtinId="8" hidden="1"/>
    <cellStyle name="Lien hypertexte" xfId="19573" builtinId="8" hidden="1"/>
    <cellStyle name="Lien hypertexte" xfId="19567" builtinId="8" hidden="1"/>
    <cellStyle name="Lien hypertexte" xfId="19563" builtinId="8" hidden="1"/>
    <cellStyle name="Lien hypertexte" xfId="19559" builtinId="8" hidden="1"/>
    <cellStyle name="Lien hypertexte" xfId="19555" builtinId="8" hidden="1"/>
    <cellStyle name="Lien hypertexte" xfId="19549" builtinId="8" hidden="1"/>
    <cellStyle name="Lien hypertexte" xfId="19545" builtinId="8" hidden="1"/>
    <cellStyle name="Lien hypertexte" xfId="19541" builtinId="8" hidden="1"/>
    <cellStyle name="Lien hypertexte" xfId="19535" builtinId="8" hidden="1"/>
    <cellStyle name="Lien hypertexte" xfId="20333" builtinId="8" hidden="1"/>
    <cellStyle name="Lien hypertexte" xfId="20479" builtinId="8" hidden="1"/>
    <cellStyle name="Lien hypertexte" xfId="20627" builtinId="8" hidden="1"/>
    <cellStyle name="Lien hypertexte" xfId="20773" builtinId="8" hidden="1"/>
    <cellStyle name="Lien hypertexte" xfId="20919" builtinId="8" hidden="1"/>
    <cellStyle name="Lien hypertexte" xfId="21065" builtinId="8" hidden="1"/>
    <cellStyle name="Lien hypertexte" xfId="21211" builtinId="8" hidden="1"/>
    <cellStyle name="Lien hypertexte" xfId="21357" builtinId="8" hidden="1"/>
    <cellStyle name="Lien hypertexte" xfId="21503" builtinId="8" hidden="1"/>
    <cellStyle name="Lien hypertexte" xfId="21651" builtinId="8" hidden="1"/>
    <cellStyle name="Lien hypertexte" xfId="21739" builtinId="8" hidden="1"/>
    <cellStyle name="Lien hypertexte" xfId="21735" builtinId="8" hidden="1"/>
    <cellStyle name="Lien hypertexte" xfId="21731" builtinId="8" hidden="1"/>
    <cellStyle name="Lien hypertexte" xfId="21725" builtinId="8" hidden="1"/>
    <cellStyle name="Lien hypertexte" xfId="21719" builtinId="8" hidden="1"/>
    <cellStyle name="Lien hypertexte" xfId="21715" builtinId="8" hidden="1"/>
    <cellStyle name="Lien hypertexte" xfId="21709" builtinId="8" hidden="1"/>
    <cellStyle name="Lien hypertexte" xfId="21705" builtinId="8" hidden="1"/>
    <cellStyle name="Lien hypertexte" xfId="21701" builtinId="8" hidden="1"/>
    <cellStyle name="Lien hypertexte" xfId="21695" builtinId="8" hidden="1"/>
    <cellStyle name="Lien hypertexte" xfId="21691" builtinId="8" hidden="1"/>
    <cellStyle name="Lien hypertexte" xfId="21687" builtinId="8" hidden="1"/>
    <cellStyle name="Lien hypertexte" xfId="21683" builtinId="8" hidden="1"/>
    <cellStyle name="Lien hypertexte" xfId="21677" builtinId="8" hidden="1"/>
    <cellStyle name="Lien hypertexte" xfId="21673" builtinId="8" hidden="1"/>
    <cellStyle name="Lien hypertexte" xfId="21669" builtinId="8" hidden="1"/>
    <cellStyle name="Lien hypertexte" xfId="21663" builtinId="8" hidden="1"/>
    <cellStyle name="Lien hypertexte" xfId="21659" builtinId="8" hidden="1"/>
    <cellStyle name="Lien hypertexte" xfId="21655" builtinId="8" hidden="1"/>
    <cellStyle name="Lien hypertexte" xfId="21647" builtinId="8" hidden="1"/>
    <cellStyle name="Lien hypertexte" xfId="21643" builtinId="8" hidden="1"/>
    <cellStyle name="Lien hypertexte" xfId="21639" builtinId="8" hidden="1"/>
    <cellStyle name="Lien hypertexte" xfId="21635" builtinId="8" hidden="1"/>
    <cellStyle name="Lien hypertexte" xfId="21629" builtinId="8" hidden="1"/>
    <cellStyle name="Lien hypertexte" xfId="21625" builtinId="8" hidden="1"/>
    <cellStyle name="Lien hypertexte" xfId="21621" builtinId="8" hidden="1"/>
    <cellStyle name="Lien hypertexte" xfId="21615" builtinId="8" hidden="1"/>
    <cellStyle name="Lien hypertexte" xfId="21611" builtinId="8" hidden="1"/>
    <cellStyle name="Lien hypertexte" xfId="21607" builtinId="8" hidden="1"/>
    <cellStyle name="Lien hypertexte" xfId="21603" builtinId="8" hidden="1"/>
    <cellStyle name="Lien hypertexte" xfId="21597" builtinId="8" hidden="1"/>
    <cellStyle name="Lien hypertexte" xfId="21593" builtinId="8" hidden="1"/>
    <cellStyle name="Lien hypertexte" xfId="21589" builtinId="8" hidden="1"/>
    <cellStyle name="Lien hypertexte" xfId="21583" builtinId="8" hidden="1"/>
    <cellStyle name="Lien hypertexte" xfId="21579" builtinId="8" hidden="1"/>
    <cellStyle name="Lien hypertexte" xfId="21573" builtinId="8" hidden="1"/>
    <cellStyle name="Lien hypertexte" xfId="21567" builtinId="8" hidden="1"/>
    <cellStyle name="Lien hypertexte" xfId="21563" builtinId="8" hidden="1"/>
    <cellStyle name="Lien hypertexte" xfId="21559" builtinId="8" hidden="1"/>
    <cellStyle name="Lien hypertexte" xfId="21555" builtinId="8" hidden="1"/>
    <cellStyle name="Lien hypertexte" xfId="21549" builtinId="8" hidden="1"/>
    <cellStyle name="Lien hypertexte" xfId="21545" builtinId="8" hidden="1"/>
    <cellStyle name="Lien hypertexte" xfId="21541" builtinId="8" hidden="1"/>
    <cellStyle name="Lien hypertexte" xfId="21535" builtinId="8" hidden="1"/>
    <cellStyle name="Lien hypertexte" xfId="21531" builtinId="8" hidden="1"/>
    <cellStyle name="Lien hypertexte" xfId="21527" builtinId="8" hidden="1"/>
    <cellStyle name="Lien hypertexte" xfId="21523" builtinId="8" hidden="1"/>
    <cellStyle name="Lien hypertexte" xfId="21517" builtinId="8" hidden="1"/>
    <cellStyle name="Lien hypertexte" xfId="21513" builtinId="8" hidden="1"/>
    <cellStyle name="Lien hypertexte" xfId="21509" builtinId="8" hidden="1"/>
    <cellStyle name="Lien hypertexte" xfId="21501" builtinId="8" hidden="1"/>
    <cellStyle name="Lien hypertexte" xfId="21497" builtinId="8" hidden="1"/>
    <cellStyle name="Lien hypertexte" xfId="21493" builtinId="8" hidden="1"/>
    <cellStyle name="Lien hypertexte" xfId="21487" builtinId="8" hidden="1"/>
    <cellStyle name="Lien hypertexte" xfId="21483" builtinId="8" hidden="1"/>
    <cellStyle name="Lien hypertexte" xfId="21479" builtinId="8" hidden="1"/>
    <cellStyle name="Lien hypertexte" xfId="21475" builtinId="8" hidden="1"/>
    <cellStyle name="Lien hypertexte" xfId="21469" builtinId="8" hidden="1"/>
    <cellStyle name="Lien hypertexte" xfId="21465" builtinId="8" hidden="1"/>
    <cellStyle name="Lien hypertexte" xfId="21461" builtinId="8" hidden="1"/>
    <cellStyle name="Lien hypertexte" xfId="21455" builtinId="8" hidden="1"/>
    <cellStyle name="Lien hypertexte" xfId="21451" builtinId="8" hidden="1"/>
    <cellStyle name="Lien hypertexte" xfId="21447" builtinId="8" hidden="1"/>
    <cellStyle name="Lien hypertexte" xfId="21443" builtinId="8" hidden="1"/>
    <cellStyle name="Lien hypertexte" xfId="21437" builtinId="8" hidden="1"/>
    <cellStyle name="Lien hypertexte" xfId="21433" builtinId="8" hidden="1"/>
    <cellStyle name="Lien hypertexte" xfId="21427" builtinId="8" hidden="1"/>
    <cellStyle name="Lien hypertexte" xfId="21421" builtinId="8" hidden="1"/>
    <cellStyle name="Lien hypertexte" xfId="21417" builtinId="8" hidden="1"/>
    <cellStyle name="Lien hypertexte" xfId="21413" builtinId="8" hidden="1"/>
    <cellStyle name="Lien hypertexte" xfId="21407" builtinId="8" hidden="1"/>
    <cellStyle name="Lien hypertexte" xfId="21403" builtinId="8" hidden="1"/>
    <cellStyle name="Lien hypertexte" xfId="21399" builtinId="8" hidden="1"/>
    <cellStyle name="Lien hypertexte" xfId="21395" builtinId="8" hidden="1"/>
    <cellStyle name="Lien hypertexte" xfId="21389" builtinId="8" hidden="1"/>
    <cellStyle name="Lien hypertexte" xfId="21385" builtinId="8" hidden="1"/>
    <cellStyle name="Lien hypertexte" xfId="21381" builtinId="8" hidden="1"/>
    <cellStyle name="Lien hypertexte" xfId="21375" builtinId="8" hidden="1"/>
    <cellStyle name="Lien hypertexte" xfId="21371" builtinId="8" hidden="1"/>
    <cellStyle name="Lien hypertexte" xfId="21367" builtinId="8" hidden="1"/>
    <cellStyle name="Lien hypertexte" xfId="21363" builtinId="8" hidden="1"/>
    <cellStyle name="Lien hypertexte" xfId="21355" builtinId="8" hidden="1"/>
    <cellStyle name="Lien hypertexte" xfId="21351" builtinId="8" hidden="1"/>
    <cellStyle name="Lien hypertexte" xfId="21347" builtinId="8" hidden="1"/>
    <cellStyle name="Lien hypertexte" xfId="21341" builtinId="8" hidden="1"/>
    <cellStyle name="Lien hypertexte" xfId="21337" builtinId="8" hidden="1"/>
    <cellStyle name="Lien hypertexte" xfId="21333" builtinId="8" hidden="1"/>
    <cellStyle name="Lien hypertexte" xfId="21327" builtinId="8" hidden="1"/>
    <cellStyle name="Lien hypertexte" xfId="21323" builtinId="8" hidden="1"/>
    <cellStyle name="Lien hypertexte" xfId="21319" builtinId="8" hidden="1"/>
    <cellStyle name="Lien hypertexte" xfId="21315" builtinId="8" hidden="1"/>
    <cellStyle name="Lien hypertexte" xfId="21309" builtinId="8" hidden="1"/>
    <cellStyle name="Lien hypertexte" xfId="21305" builtinId="8" hidden="1"/>
    <cellStyle name="Lien hypertexte" xfId="21301" builtinId="8" hidden="1"/>
    <cellStyle name="Lien hypertexte" xfId="21295" builtinId="8" hidden="1"/>
    <cellStyle name="Lien hypertexte" xfId="21291" builtinId="8" hidden="1"/>
    <cellStyle name="Lien hypertexte" xfId="21287" builtinId="8" hidden="1"/>
    <cellStyle name="Lien hypertexte" xfId="21279" builtinId="8" hidden="1"/>
    <cellStyle name="Lien hypertexte" xfId="21275" builtinId="8" hidden="1"/>
    <cellStyle name="Lien hypertexte" xfId="21271" builtinId="8" hidden="1"/>
    <cellStyle name="Lien hypertexte" xfId="21267" builtinId="8" hidden="1"/>
    <cellStyle name="Lien hypertexte" xfId="21261" builtinId="8" hidden="1"/>
    <cellStyle name="Lien hypertexte" xfId="21257" builtinId="8" hidden="1"/>
    <cellStyle name="Lien hypertexte" xfId="21253" builtinId="8" hidden="1"/>
    <cellStyle name="Lien hypertexte" xfId="21247" builtinId="8" hidden="1"/>
    <cellStyle name="Lien hypertexte" xfId="21243" builtinId="8" hidden="1"/>
    <cellStyle name="Lien hypertexte" xfId="21239" builtinId="8" hidden="1"/>
    <cellStyle name="Lien hypertexte" xfId="21235" builtinId="8" hidden="1"/>
    <cellStyle name="Lien hypertexte" xfId="21229" builtinId="8" hidden="1"/>
    <cellStyle name="Lien hypertexte" xfId="21225" builtinId="8" hidden="1"/>
    <cellStyle name="Lien hypertexte" xfId="21221" builtinId="8" hidden="1"/>
    <cellStyle name="Lien hypertexte" xfId="21215" builtinId="8" hidden="1"/>
    <cellStyle name="Lien hypertexte" xfId="21209" builtinId="8" hidden="1"/>
    <cellStyle name="Lien hypertexte" xfId="21205" builtinId="8" hidden="1"/>
    <cellStyle name="Lien hypertexte" xfId="21199" builtinId="8" hidden="1"/>
    <cellStyle name="Lien hypertexte" xfId="21195" builtinId="8" hidden="1"/>
    <cellStyle name="Lien hypertexte" xfId="21191" builtinId="8" hidden="1"/>
    <cellStyle name="Lien hypertexte" xfId="21187" builtinId="8" hidden="1"/>
    <cellStyle name="Lien hypertexte" xfId="21181" builtinId="8" hidden="1"/>
    <cellStyle name="Lien hypertexte" xfId="21177" builtinId="8" hidden="1"/>
    <cellStyle name="Lien hypertexte" xfId="21173" builtinId="8" hidden="1"/>
    <cellStyle name="Lien hypertexte" xfId="21167" builtinId="8" hidden="1"/>
    <cellStyle name="Lien hypertexte" xfId="21163" builtinId="8" hidden="1"/>
    <cellStyle name="Lien hypertexte" xfId="21159" builtinId="8" hidden="1"/>
    <cellStyle name="Lien hypertexte" xfId="21155" builtinId="8" hidden="1"/>
    <cellStyle name="Lien hypertexte" xfId="21149" builtinId="8" hidden="1"/>
    <cellStyle name="Lien hypertexte" xfId="21145" builtinId="8" hidden="1"/>
    <cellStyle name="Lien hypertexte" xfId="21141" builtinId="8" hidden="1"/>
    <cellStyle name="Lien hypertexte" xfId="21133" builtinId="8" hidden="1"/>
    <cellStyle name="Lien hypertexte" xfId="21129" builtinId="8" hidden="1"/>
    <cellStyle name="Lien hypertexte" xfId="21125" builtinId="8" hidden="1"/>
    <cellStyle name="Lien hypertexte" xfId="21119" builtinId="8" hidden="1"/>
    <cellStyle name="Lien hypertexte" xfId="21115" builtinId="8" hidden="1"/>
    <cellStyle name="Lien hypertexte" xfId="21111" builtinId="8" hidden="1"/>
    <cellStyle name="Lien hypertexte" xfId="21107" builtinId="8" hidden="1"/>
    <cellStyle name="Lien hypertexte" xfId="21101" builtinId="8" hidden="1"/>
    <cellStyle name="Lien hypertexte" xfId="21097" builtinId="8" hidden="1"/>
    <cellStyle name="Lien hypertexte" xfId="21093" builtinId="8" hidden="1"/>
    <cellStyle name="Lien hypertexte" xfId="21087" builtinId="8" hidden="1"/>
    <cellStyle name="Lien hypertexte" xfId="21083" builtinId="8" hidden="1"/>
    <cellStyle name="Lien hypertexte" xfId="21079" builtinId="8" hidden="1"/>
    <cellStyle name="Lien hypertexte" xfId="21075" builtinId="8" hidden="1"/>
    <cellStyle name="Lien hypertexte" xfId="21069" builtinId="8" hidden="1"/>
    <cellStyle name="Lien hypertexte" xfId="21063" builtinId="8" hidden="1"/>
    <cellStyle name="Lien hypertexte" xfId="21059" builtinId="8" hidden="1"/>
    <cellStyle name="Lien hypertexte" xfId="21053" builtinId="8" hidden="1"/>
    <cellStyle name="Lien hypertexte" xfId="21049" builtinId="8" hidden="1"/>
    <cellStyle name="Lien hypertexte" xfId="21045" builtinId="8" hidden="1"/>
    <cellStyle name="Lien hypertexte" xfId="21039" builtinId="8" hidden="1"/>
    <cellStyle name="Lien hypertexte" xfId="21035" builtinId="8" hidden="1"/>
    <cellStyle name="Lien hypertexte" xfId="21031" builtinId="8" hidden="1"/>
    <cellStyle name="Lien hypertexte" xfId="21027" builtinId="8" hidden="1"/>
    <cellStyle name="Lien hypertexte" xfId="21021" builtinId="8" hidden="1"/>
    <cellStyle name="Lien hypertexte" xfId="21017" builtinId="8" hidden="1"/>
    <cellStyle name="Lien hypertexte" xfId="21013" builtinId="8" hidden="1"/>
    <cellStyle name="Lien hypertexte" xfId="21007" builtinId="8" hidden="1"/>
    <cellStyle name="Lien hypertexte" xfId="21003" builtinId="8" hidden="1"/>
    <cellStyle name="Lien hypertexte" xfId="20999" builtinId="8" hidden="1"/>
    <cellStyle name="Lien hypertexte" xfId="20995" builtinId="8" hidden="1"/>
    <cellStyle name="Lien hypertexte" xfId="20987" builtinId="8" hidden="1"/>
    <cellStyle name="Lien hypertexte" xfId="20983" builtinId="8" hidden="1"/>
    <cellStyle name="Lien hypertexte" xfId="20979" builtinId="8" hidden="1"/>
    <cellStyle name="Lien hypertexte" xfId="20973" builtinId="8" hidden="1"/>
    <cellStyle name="Lien hypertexte" xfId="20969" builtinId="8" hidden="1"/>
    <cellStyle name="Lien hypertexte" xfId="20965" builtinId="8" hidden="1"/>
    <cellStyle name="Lien hypertexte" xfId="20959" builtinId="8" hidden="1"/>
    <cellStyle name="Lien hypertexte" xfId="20955" builtinId="8" hidden="1"/>
    <cellStyle name="Lien hypertexte" xfId="20951" builtinId="8" hidden="1"/>
    <cellStyle name="Lien hypertexte" xfId="20947" builtinId="8" hidden="1"/>
    <cellStyle name="Lien hypertexte" xfId="20941" builtinId="8" hidden="1"/>
    <cellStyle name="Lien hypertexte" xfId="20937" builtinId="8" hidden="1"/>
    <cellStyle name="Lien hypertexte" xfId="20933" builtinId="8" hidden="1"/>
    <cellStyle name="Lien hypertexte" xfId="20927" builtinId="8" hidden="1"/>
    <cellStyle name="Lien hypertexte" xfId="20923" builtinId="8" hidden="1"/>
    <cellStyle name="Lien hypertexte" xfId="20917" builtinId="8" hidden="1"/>
    <cellStyle name="Lien hypertexte" xfId="20911" builtinId="8" hidden="1"/>
    <cellStyle name="Lien hypertexte" xfId="20907" builtinId="8" hidden="1"/>
    <cellStyle name="Lien hypertexte" xfId="20903" builtinId="8" hidden="1"/>
    <cellStyle name="Lien hypertexte" xfId="20899" builtinId="8" hidden="1"/>
    <cellStyle name="Lien hypertexte" xfId="20893" builtinId="8" hidden="1"/>
    <cellStyle name="Lien hypertexte" xfId="20889" builtinId="8" hidden="1"/>
    <cellStyle name="Lien hypertexte" xfId="20885" builtinId="8" hidden="1"/>
    <cellStyle name="Lien hypertexte" xfId="20879" builtinId="8" hidden="1"/>
    <cellStyle name="Lien hypertexte" xfId="20875" builtinId="8" hidden="1"/>
    <cellStyle name="Lien hypertexte" xfId="20871" builtinId="8" hidden="1"/>
    <cellStyle name="Lien hypertexte" xfId="20867" builtinId="8" hidden="1"/>
    <cellStyle name="Lien hypertexte" xfId="20861" builtinId="8" hidden="1"/>
    <cellStyle name="Lien hypertexte" xfId="20857" builtinId="8" hidden="1"/>
    <cellStyle name="Lien hypertexte" xfId="20853" builtinId="8" hidden="1"/>
    <cellStyle name="Lien hypertexte" xfId="20847" builtinId="8" hidden="1"/>
    <cellStyle name="Lien hypertexte" xfId="20841" builtinId="8" hidden="1"/>
    <cellStyle name="Lien hypertexte" xfId="20837" builtinId="8" hidden="1"/>
    <cellStyle name="Lien hypertexte" xfId="20831" builtinId="8" hidden="1"/>
    <cellStyle name="Lien hypertexte" xfId="20827" builtinId="8" hidden="1"/>
    <cellStyle name="Lien hypertexte" xfId="20823" builtinId="8" hidden="1"/>
    <cellStyle name="Lien hypertexte" xfId="20819" builtinId="8" hidden="1"/>
    <cellStyle name="Lien hypertexte" xfId="20813" builtinId="8" hidden="1"/>
    <cellStyle name="Lien hypertexte" xfId="20809" builtinId="8" hidden="1"/>
    <cellStyle name="Lien hypertexte" xfId="20805" builtinId="8" hidden="1"/>
    <cellStyle name="Lien hypertexte" xfId="20799" builtinId="8" hidden="1"/>
    <cellStyle name="Lien hypertexte" xfId="20795" builtinId="8" hidden="1"/>
    <cellStyle name="Lien hypertexte" xfId="20791" builtinId="8" hidden="1"/>
    <cellStyle name="Lien hypertexte" xfId="20787" builtinId="8" hidden="1"/>
    <cellStyle name="Lien hypertexte" xfId="20781" builtinId="8" hidden="1"/>
    <cellStyle name="Lien hypertexte" xfId="20777" builtinId="8" hidden="1"/>
    <cellStyle name="Lien hypertexte" xfId="20771" builtinId="8" hidden="1"/>
    <cellStyle name="Lien hypertexte" xfId="20765" builtinId="8" hidden="1"/>
    <cellStyle name="Lien hypertexte" xfId="20761" builtinId="8" hidden="1"/>
    <cellStyle name="Lien hypertexte" xfId="20757" builtinId="8" hidden="1"/>
    <cellStyle name="Lien hypertexte" xfId="20751" builtinId="8" hidden="1"/>
    <cellStyle name="Lien hypertexte" xfId="20747" builtinId="8" hidden="1"/>
    <cellStyle name="Lien hypertexte" xfId="20743" builtinId="8" hidden="1"/>
    <cellStyle name="Lien hypertexte" xfId="20739" builtinId="8" hidden="1"/>
    <cellStyle name="Lien hypertexte" xfId="20733" builtinId="8" hidden="1"/>
    <cellStyle name="Lien hypertexte" xfId="20729" builtinId="8" hidden="1"/>
    <cellStyle name="Lien hypertexte" xfId="20725" builtinId="8" hidden="1"/>
    <cellStyle name="Lien hypertexte" xfId="20719" builtinId="8" hidden="1"/>
    <cellStyle name="Lien hypertexte" xfId="20715" builtinId="8" hidden="1"/>
    <cellStyle name="Lien hypertexte" xfId="20711" builtinId="8" hidden="1"/>
    <cellStyle name="Lien hypertexte" xfId="20707" builtinId="8" hidden="1"/>
    <cellStyle name="Lien hypertexte" xfId="20701" builtinId="8" hidden="1"/>
    <cellStyle name="Lien hypertexte" xfId="20695" builtinId="8" hidden="1"/>
    <cellStyle name="Lien hypertexte" xfId="20691" builtinId="8" hidden="1"/>
    <cellStyle name="Lien hypertexte" xfId="20685" builtinId="8" hidden="1"/>
    <cellStyle name="Lien hypertexte" xfId="20681" builtinId="8" hidden="1"/>
    <cellStyle name="Lien hypertexte" xfId="20677" builtinId="8" hidden="1"/>
    <cellStyle name="Lien hypertexte" xfId="20671" builtinId="8" hidden="1"/>
    <cellStyle name="Lien hypertexte" xfId="20667" builtinId="8" hidden="1"/>
    <cellStyle name="Lien hypertexte" xfId="20663" builtinId="8" hidden="1"/>
    <cellStyle name="Lien hypertexte" xfId="20659" builtinId="8" hidden="1"/>
    <cellStyle name="Lien hypertexte" xfId="20653" builtinId="8" hidden="1"/>
    <cellStyle name="Lien hypertexte" xfId="20649" builtinId="8" hidden="1"/>
    <cellStyle name="Lien hypertexte" xfId="20645" builtinId="8" hidden="1"/>
    <cellStyle name="Lien hypertexte" xfId="20639" builtinId="8" hidden="1"/>
    <cellStyle name="Lien hypertexte" xfId="20635" builtinId="8" hidden="1"/>
    <cellStyle name="Lien hypertexte" xfId="20631" builtinId="8" hidden="1"/>
    <cellStyle name="Lien hypertexte" xfId="20623" builtinId="8" hidden="1"/>
    <cellStyle name="Lien hypertexte" xfId="20619" builtinId="8" hidden="1"/>
    <cellStyle name="Lien hypertexte" xfId="20615" builtinId="8" hidden="1"/>
    <cellStyle name="Lien hypertexte" xfId="20611" builtinId="8" hidden="1"/>
    <cellStyle name="Lien hypertexte" xfId="20605" builtinId="8" hidden="1"/>
    <cellStyle name="Lien hypertexte" xfId="20601" builtinId="8" hidden="1"/>
    <cellStyle name="Lien hypertexte" xfId="20597" builtinId="8" hidden="1"/>
    <cellStyle name="Lien hypertexte" xfId="20591" builtinId="8" hidden="1"/>
    <cellStyle name="Lien hypertexte" xfId="20587" builtinId="8" hidden="1"/>
    <cellStyle name="Lien hypertexte" xfId="20583" builtinId="8" hidden="1"/>
    <cellStyle name="Lien hypertexte" xfId="20579" builtinId="8" hidden="1"/>
    <cellStyle name="Lien hypertexte" xfId="20573" builtinId="8" hidden="1"/>
    <cellStyle name="Lien hypertexte" xfId="20569" builtinId="8" hidden="1"/>
    <cellStyle name="Lien hypertexte" xfId="20565" builtinId="8" hidden="1"/>
    <cellStyle name="Lien hypertexte" xfId="20559" builtinId="8" hidden="1"/>
    <cellStyle name="Lien hypertexte" xfId="20555" builtinId="8" hidden="1"/>
    <cellStyle name="Lien hypertexte" xfId="20549" builtinId="8" hidden="1"/>
    <cellStyle name="Lien hypertexte" xfId="20543" builtinId="8" hidden="1"/>
    <cellStyle name="Lien hypertexte" xfId="20539" builtinId="8" hidden="1"/>
    <cellStyle name="Lien hypertexte" xfId="20535" builtinId="8" hidden="1"/>
    <cellStyle name="Lien hypertexte" xfId="20531" builtinId="8" hidden="1"/>
    <cellStyle name="Lien hypertexte" xfId="20525" builtinId="8" hidden="1"/>
    <cellStyle name="Lien hypertexte" xfId="20521" builtinId="8" hidden="1"/>
    <cellStyle name="Lien hypertexte" xfId="20517" builtinId="8" hidden="1"/>
    <cellStyle name="Lien hypertexte" xfId="20511" builtinId="8" hidden="1"/>
    <cellStyle name="Lien hypertexte" xfId="20507" builtinId="8" hidden="1"/>
    <cellStyle name="Lien hypertexte" xfId="20503" builtinId="8" hidden="1"/>
    <cellStyle name="Lien hypertexte" xfId="20499" builtinId="8" hidden="1"/>
    <cellStyle name="Lien hypertexte" xfId="20493" builtinId="8" hidden="1"/>
    <cellStyle name="Lien hypertexte" xfId="20489" builtinId="8" hidden="1"/>
    <cellStyle name="Lien hypertexte" xfId="20485" builtinId="8" hidden="1"/>
    <cellStyle name="Lien hypertexte" xfId="20477" builtinId="8" hidden="1"/>
    <cellStyle name="Lien hypertexte" xfId="20473" builtinId="8" hidden="1"/>
    <cellStyle name="Lien hypertexte" xfId="20469" builtinId="8" hidden="1"/>
    <cellStyle name="Lien hypertexte" xfId="20463" builtinId="8" hidden="1"/>
    <cellStyle name="Lien hypertexte" xfId="20459" builtinId="8" hidden="1"/>
    <cellStyle name="Lien hypertexte" xfId="20455" builtinId="8" hidden="1"/>
    <cellStyle name="Lien hypertexte" xfId="20451" builtinId="8" hidden="1"/>
    <cellStyle name="Lien hypertexte" xfId="20445" builtinId="8" hidden="1"/>
    <cellStyle name="Lien hypertexte" xfId="20441" builtinId="8" hidden="1"/>
    <cellStyle name="Lien hypertexte" xfId="20437" builtinId="8" hidden="1"/>
    <cellStyle name="Lien hypertexte" xfId="20431" builtinId="8" hidden="1"/>
    <cellStyle name="Lien hypertexte" xfId="20427" builtinId="8" hidden="1"/>
    <cellStyle name="Lien hypertexte" xfId="20423" builtinId="8" hidden="1"/>
    <cellStyle name="Lien hypertexte" xfId="20419" builtinId="8" hidden="1"/>
    <cellStyle name="Lien hypertexte" xfId="20413" builtinId="8" hidden="1"/>
    <cellStyle name="Lien hypertexte" xfId="20409" builtinId="8" hidden="1"/>
    <cellStyle name="Lien hypertexte" xfId="20403" builtinId="8" hidden="1"/>
    <cellStyle name="Lien hypertexte" xfId="20397" builtinId="8" hidden="1"/>
    <cellStyle name="Lien hypertexte" xfId="20393" builtinId="8" hidden="1"/>
    <cellStyle name="Lien hypertexte" xfId="20389" builtinId="8" hidden="1"/>
    <cellStyle name="Lien hypertexte" xfId="20383" builtinId="8" hidden="1"/>
    <cellStyle name="Lien hypertexte" xfId="20379" builtinId="8" hidden="1"/>
    <cellStyle name="Lien hypertexte" xfId="20375" builtinId="8" hidden="1"/>
    <cellStyle name="Lien hypertexte" xfId="20371" builtinId="8" hidden="1"/>
    <cellStyle name="Lien hypertexte" xfId="20365" builtinId="8" hidden="1"/>
    <cellStyle name="Lien hypertexte" xfId="20361" builtinId="8" hidden="1"/>
    <cellStyle name="Lien hypertexte" xfId="20357" builtinId="8" hidden="1"/>
    <cellStyle name="Lien hypertexte" xfId="20351" builtinId="8" hidden="1"/>
    <cellStyle name="Lien hypertexte" xfId="20347" builtinId="8" hidden="1"/>
    <cellStyle name="Lien hypertexte" xfId="20343" builtinId="8" hidden="1"/>
    <cellStyle name="Lien hypertexte" xfId="20339" builtinId="8" hidden="1"/>
    <cellStyle name="Lien hypertexte" xfId="20331" builtinId="8" hidden="1"/>
    <cellStyle name="Lien hypertexte" xfId="20327" builtinId="8" hidden="1"/>
    <cellStyle name="Lien hypertexte" xfId="20323" builtinId="8" hidden="1"/>
    <cellStyle name="Lien hypertexte" xfId="20317" builtinId="8" hidden="1"/>
    <cellStyle name="Lien hypertexte" xfId="20313" builtinId="8" hidden="1"/>
    <cellStyle name="Lien hypertexte" xfId="20309" builtinId="8" hidden="1"/>
    <cellStyle name="Lien hypertexte" xfId="20303" builtinId="8" hidden="1"/>
    <cellStyle name="Lien hypertexte" xfId="20299" builtinId="8" hidden="1"/>
    <cellStyle name="Lien hypertexte" xfId="20295" builtinId="8" hidden="1"/>
    <cellStyle name="Lien hypertexte" xfId="20291" builtinId="8" hidden="1"/>
    <cellStyle name="Lien hypertexte" xfId="20285" builtinId="8" hidden="1"/>
    <cellStyle name="Lien hypertexte" xfId="20281" builtinId="8" hidden="1"/>
    <cellStyle name="Lien hypertexte" xfId="20277" builtinId="8" hidden="1"/>
    <cellStyle name="Lien hypertexte" xfId="20271" builtinId="8" hidden="1"/>
    <cellStyle name="Lien hypertexte" xfId="20267" builtinId="8" hidden="1"/>
    <cellStyle name="Lien hypertexte" xfId="20263" builtinId="8" hidden="1"/>
    <cellStyle name="Lien hypertexte" xfId="20255" builtinId="8" hidden="1"/>
    <cellStyle name="Lien hypertexte" xfId="20251" builtinId="8" hidden="1"/>
    <cellStyle name="Lien hypertexte" xfId="20247" builtinId="8" hidden="1"/>
    <cellStyle name="Lien hypertexte" xfId="21797" builtinId="8" hidden="1"/>
    <cellStyle name="Lien hypertexte" xfId="21869" builtinId="8" hidden="1"/>
    <cellStyle name="Lien hypertexte" xfId="21943" builtinId="8" hidden="1"/>
    <cellStyle name="Lien hypertexte" xfId="22015" builtinId="8" hidden="1"/>
    <cellStyle name="Lien hypertexte" xfId="22089" builtinId="8" hidden="1"/>
    <cellStyle name="Lien hypertexte" xfId="22163" builtinId="8" hidden="1"/>
    <cellStyle name="Lien hypertexte" xfId="22235" builtinId="8" hidden="1"/>
    <cellStyle name="Lien hypertexte" xfId="22309" builtinId="8" hidden="1"/>
    <cellStyle name="Lien hypertexte" xfId="22381" builtinId="8" hidden="1"/>
    <cellStyle name="Lien hypertexte" xfId="22455" builtinId="8" hidden="1"/>
    <cellStyle name="Lien hypertexte" xfId="22527" builtinId="8" hidden="1"/>
    <cellStyle name="Lien hypertexte" xfId="22601" builtinId="8" hidden="1"/>
    <cellStyle name="Lien hypertexte" xfId="22675" builtinId="8" hidden="1"/>
    <cellStyle name="Lien hypertexte" xfId="22747" builtinId="8" hidden="1"/>
    <cellStyle name="Lien hypertexte" xfId="22821" builtinId="8" hidden="1"/>
    <cellStyle name="Lien hypertexte" xfId="22893" builtinId="8" hidden="1"/>
    <cellStyle name="Lien hypertexte" xfId="22967" builtinId="8" hidden="1"/>
    <cellStyle name="Lien hypertexte" xfId="23039" builtinId="8" hidden="1"/>
    <cellStyle name="Lien hypertexte" xfId="23113" builtinId="8" hidden="1"/>
    <cellStyle name="Lien hypertexte" xfId="23187" builtinId="8" hidden="1"/>
    <cellStyle name="Lien hypertexte" xfId="23259" builtinId="8" hidden="1"/>
    <cellStyle name="Lien hypertexte" xfId="23333" builtinId="8" hidden="1"/>
    <cellStyle name="Lien hypertexte" xfId="23405" builtinId="8" hidden="1"/>
    <cellStyle name="Lien hypertexte" xfId="23479" builtinId="8" hidden="1"/>
    <cellStyle name="Lien hypertexte" xfId="23551" builtinId="8" hidden="1"/>
    <cellStyle name="Lien hypertexte" xfId="23625" builtinId="8" hidden="1"/>
    <cellStyle name="Lien hypertexte" xfId="23699" builtinId="8" hidden="1"/>
    <cellStyle name="Lien hypertexte" xfId="23771" builtinId="8" hidden="1"/>
    <cellStyle name="Lien hypertexte" xfId="23845" builtinId="8" hidden="1"/>
    <cellStyle name="Lien hypertexte" xfId="23917" builtinId="8" hidden="1"/>
    <cellStyle name="Lien hypertexte" xfId="23991" builtinId="8" hidden="1"/>
    <cellStyle name="Lien hypertexte" xfId="24063" builtinId="8" hidden="1"/>
    <cellStyle name="Lien hypertexte" xfId="24137" builtinId="8" hidden="1"/>
    <cellStyle name="Lien hypertexte" xfId="24211" builtinId="8" hidden="1"/>
    <cellStyle name="Lien hypertexte" xfId="24283" builtinId="8" hidden="1"/>
    <cellStyle name="Lien hypertexte" xfId="24357" builtinId="8" hidden="1"/>
    <cellStyle name="Lien hypertexte" xfId="24429" builtinId="8" hidden="1"/>
    <cellStyle name="Lien hypertexte" xfId="24503" builtinId="8" hidden="1"/>
    <cellStyle name="Lien hypertexte" xfId="24575" builtinId="8" hidden="1"/>
    <cellStyle name="Lien hypertexte" xfId="24353" builtinId="8" hidden="1"/>
    <cellStyle name="Lien hypertexte" xfId="23841" builtinId="8" hidden="1"/>
    <cellStyle name="Lien hypertexte" xfId="23329" builtinId="8" hidden="1"/>
    <cellStyle name="Lien hypertexte" xfId="22817" builtinId="8" hidden="1"/>
    <cellStyle name="Lien hypertexte" xfId="22305" builtinId="8" hidden="1"/>
    <cellStyle name="Lien hypertexte" xfId="21793" builtinId="8" hidden="1"/>
    <cellStyle name="Lien hypertexte" xfId="21585" builtinId="8" hidden="1"/>
    <cellStyle name="Lien hypertexte" xfId="21617" builtinId="8" hidden="1"/>
    <cellStyle name="Lien hypertexte" xfId="21649" builtinId="8" hidden="1"/>
    <cellStyle name="Lien hypertexte" xfId="21681" builtinId="8" hidden="1"/>
    <cellStyle name="Lien hypertexte" xfId="21713" builtinId="8" hidden="1"/>
    <cellStyle name="Lien hypertexte" xfId="21745" builtinId="8" hidden="1"/>
    <cellStyle name="Lien hypertexte" xfId="21777" builtinId="8" hidden="1"/>
    <cellStyle name="Lien hypertexte" xfId="21825" builtinId="8" hidden="1"/>
    <cellStyle name="Lien hypertexte" xfId="21857" builtinId="8" hidden="1"/>
    <cellStyle name="Lien hypertexte" xfId="21889" builtinId="8" hidden="1"/>
    <cellStyle name="Lien hypertexte" xfId="21921" builtinId="8" hidden="1"/>
    <cellStyle name="Lien hypertexte" xfId="21953" builtinId="8" hidden="1"/>
    <cellStyle name="Lien hypertexte" xfId="21985" builtinId="8" hidden="1"/>
    <cellStyle name="Lien hypertexte" xfId="22017" builtinId="8" hidden="1"/>
    <cellStyle name="Lien hypertexte" xfId="22065" builtinId="8" hidden="1"/>
    <cellStyle name="Lien hypertexte" xfId="22097" builtinId="8" hidden="1"/>
    <cellStyle name="Lien hypertexte" xfId="22129" builtinId="8" hidden="1"/>
    <cellStyle name="Lien hypertexte" xfId="22161" builtinId="8" hidden="1"/>
    <cellStyle name="Lien hypertexte" xfId="22193" builtinId="8" hidden="1"/>
    <cellStyle name="Lien hypertexte" xfId="22225" builtinId="8" hidden="1"/>
    <cellStyle name="Lien hypertexte" xfId="22257" builtinId="8" hidden="1"/>
    <cellStyle name="Lien hypertexte" xfId="22289" builtinId="8" hidden="1"/>
    <cellStyle name="Lien hypertexte" xfId="22337" builtinId="8" hidden="1"/>
    <cellStyle name="Lien hypertexte" xfId="22369" builtinId="8" hidden="1"/>
    <cellStyle name="Lien hypertexte" xfId="22401" builtinId="8" hidden="1"/>
    <cellStyle name="Lien hypertexte" xfId="22433" builtinId="8" hidden="1"/>
    <cellStyle name="Lien hypertexte" xfId="22465" builtinId="8" hidden="1"/>
    <cellStyle name="Lien hypertexte" xfId="22497" builtinId="8" hidden="1"/>
    <cellStyle name="Lien hypertexte" xfId="22529" builtinId="8" hidden="1"/>
    <cellStyle name="Lien hypertexte" xfId="22577" builtinId="8" hidden="1"/>
    <cellStyle name="Lien hypertexte" xfId="22609" builtinId="8" hidden="1"/>
    <cellStyle name="Lien hypertexte" xfId="22641" builtinId="8" hidden="1"/>
    <cellStyle name="Lien hypertexte" xfId="22673" builtinId="8" hidden="1"/>
    <cellStyle name="Lien hypertexte" xfId="22705" builtinId="8" hidden="1"/>
    <cellStyle name="Lien hypertexte" xfId="22737" builtinId="8" hidden="1"/>
    <cellStyle name="Lien hypertexte" xfId="22769" builtinId="8" hidden="1"/>
    <cellStyle name="Lien hypertexte" xfId="22801" builtinId="8" hidden="1"/>
    <cellStyle name="Lien hypertexte" xfId="22849" builtinId="8" hidden="1"/>
    <cellStyle name="Lien hypertexte" xfId="22881" builtinId="8" hidden="1"/>
    <cellStyle name="Lien hypertexte" xfId="22913" builtinId="8" hidden="1"/>
    <cellStyle name="Lien hypertexte" xfId="22945" builtinId="8" hidden="1"/>
    <cellStyle name="Lien hypertexte" xfId="22977" builtinId="8" hidden="1"/>
    <cellStyle name="Lien hypertexte" xfId="23009" builtinId="8" hidden="1"/>
    <cellStyle name="Lien hypertexte" xfId="23041" builtinId="8" hidden="1"/>
    <cellStyle name="Lien hypertexte" xfId="23089" builtinId="8" hidden="1"/>
    <cellStyle name="Lien hypertexte" xfId="23121" builtinId="8" hidden="1"/>
    <cellStyle name="Lien hypertexte" xfId="23153" builtinId="8" hidden="1"/>
    <cellStyle name="Lien hypertexte" xfId="23185" builtinId="8" hidden="1"/>
    <cellStyle name="Lien hypertexte" xfId="23217" builtinId="8" hidden="1"/>
    <cellStyle name="Lien hypertexte" xfId="23249" builtinId="8" hidden="1"/>
    <cellStyle name="Lien hypertexte" xfId="23281" builtinId="8" hidden="1"/>
    <cellStyle name="Lien hypertexte" xfId="23313" builtinId="8" hidden="1"/>
    <cellStyle name="Lien hypertexte" xfId="23361" builtinId="8" hidden="1"/>
    <cellStyle name="Lien hypertexte" xfId="23393" builtinId="8" hidden="1"/>
    <cellStyle name="Lien hypertexte" xfId="23425" builtinId="8" hidden="1"/>
    <cellStyle name="Lien hypertexte" xfId="23457" builtinId="8" hidden="1"/>
    <cellStyle name="Lien hypertexte" xfId="23489" builtinId="8" hidden="1"/>
    <cellStyle name="Lien hypertexte" xfId="23521" builtinId="8" hidden="1"/>
    <cellStyle name="Lien hypertexte" xfId="23553" builtinId="8" hidden="1"/>
    <cellStyle name="Lien hypertexte" xfId="23601" builtinId="8" hidden="1"/>
    <cellStyle name="Lien hypertexte" xfId="23633" builtinId="8" hidden="1"/>
    <cellStyle name="Lien hypertexte" xfId="23665" builtinId="8" hidden="1"/>
    <cellStyle name="Lien hypertexte" xfId="23697" builtinId="8" hidden="1"/>
    <cellStyle name="Lien hypertexte" xfId="23729" builtinId="8" hidden="1"/>
    <cellStyle name="Lien hypertexte" xfId="23761" builtinId="8" hidden="1"/>
    <cellStyle name="Lien hypertexte" xfId="23793" builtinId="8" hidden="1"/>
    <cellStyle name="Lien hypertexte" xfId="23825" builtinId="8" hidden="1"/>
    <cellStyle name="Lien hypertexte" xfId="23873" builtinId="8" hidden="1"/>
    <cellStyle name="Lien hypertexte" xfId="23905" builtinId="8" hidden="1"/>
    <cellStyle name="Lien hypertexte" xfId="23937" builtinId="8" hidden="1"/>
    <cellStyle name="Lien hypertexte" xfId="23969" builtinId="8" hidden="1"/>
    <cellStyle name="Lien hypertexte" xfId="24001" builtinId="8" hidden="1"/>
    <cellStyle name="Lien hypertexte" xfId="24033" builtinId="8" hidden="1"/>
    <cellStyle name="Lien hypertexte" xfId="24065" builtinId="8" hidden="1"/>
    <cellStyle name="Lien hypertexte" xfId="24113" builtinId="8" hidden="1"/>
    <cellStyle name="Lien hypertexte" xfId="24145" builtinId="8" hidden="1"/>
    <cellStyle name="Lien hypertexte" xfId="24177" builtinId="8" hidden="1"/>
    <cellStyle name="Lien hypertexte" xfId="24209" builtinId="8" hidden="1"/>
    <cellStyle name="Lien hypertexte" xfId="24241" builtinId="8" hidden="1"/>
    <cellStyle name="Lien hypertexte" xfId="24273" builtinId="8" hidden="1"/>
    <cellStyle name="Lien hypertexte" xfId="24305" builtinId="8" hidden="1"/>
    <cellStyle name="Lien hypertexte" xfId="24337" builtinId="8" hidden="1"/>
    <cellStyle name="Lien hypertexte" xfId="24385" builtinId="8" hidden="1"/>
    <cellStyle name="Lien hypertexte" xfId="24417" builtinId="8" hidden="1"/>
    <cellStyle name="Lien hypertexte" xfId="24449" builtinId="8" hidden="1"/>
    <cellStyle name="Lien hypertexte" xfId="24481" builtinId="8" hidden="1"/>
    <cellStyle name="Lien hypertexte" xfId="24513" builtinId="8" hidden="1"/>
    <cellStyle name="Lien hypertexte" xfId="24545" builtinId="8" hidden="1"/>
    <cellStyle name="Lien hypertexte" xfId="24577" builtinId="8" hidden="1"/>
    <cellStyle name="Lien hypertexte" xfId="24611" builtinId="8" hidden="1"/>
    <cellStyle name="Lien hypertexte" xfId="24605" builtinId="8" hidden="1"/>
    <cellStyle name="Lien hypertexte" xfId="24601" builtinId="8" hidden="1"/>
    <cellStyle name="Lien hypertexte" xfId="24597" builtinId="8" hidden="1"/>
    <cellStyle name="Lien hypertexte" xfId="24591" builtinId="8" hidden="1"/>
    <cellStyle name="Lien hypertexte" xfId="24587" builtinId="8" hidden="1"/>
    <cellStyle name="Lien hypertexte" xfId="24583" builtinId="8" hidden="1"/>
    <cellStyle name="Lien hypertexte" xfId="24579" builtinId="8" hidden="1"/>
    <cellStyle name="Lien hypertexte" xfId="24571" builtinId="8" hidden="1"/>
    <cellStyle name="Lien hypertexte" xfId="24567" builtinId="8" hidden="1"/>
    <cellStyle name="Lien hypertexte" xfId="24563" builtinId="8" hidden="1"/>
    <cellStyle name="Lien hypertexte" xfId="24557" builtinId="8" hidden="1"/>
    <cellStyle name="Lien hypertexte" xfId="24553" builtinId="8" hidden="1"/>
    <cellStyle name="Lien hypertexte" xfId="24549" builtinId="8" hidden="1"/>
    <cellStyle name="Lien hypertexte" xfId="24543" builtinId="8" hidden="1"/>
    <cellStyle name="Lien hypertexte" xfId="24537" builtinId="8" hidden="1"/>
    <cellStyle name="Lien hypertexte" xfId="24533" builtinId="8" hidden="1"/>
    <cellStyle name="Lien hypertexte" xfId="24527" builtinId="8" hidden="1"/>
    <cellStyle name="Lien hypertexte" xfId="24523" builtinId="8" hidden="1"/>
    <cellStyle name="Lien hypertexte" xfId="24519" builtinId="8" hidden="1"/>
    <cellStyle name="Lien hypertexte" xfId="24515" builtinId="8" hidden="1"/>
    <cellStyle name="Lien hypertexte" xfId="24509" builtinId="8" hidden="1"/>
    <cellStyle name="Lien hypertexte" xfId="24505" builtinId="8" hidden="1"/>
    <cellStyle name="Lien hypertexte" xfId="24499" builtinId="8" hidden="1"/>
    <cellStyle name="Lien hypertexte" xfId="24493" builtinId="8" hidden="1"/>
    <cellStyle name="Lien hypertexte" xfId="24489" builtinId="8" hidden="1"/>
    <cellStyle name="Lien hypertexte" xfId="24485" builtinId="8" hidden="1"/>
    <cellStyle name="Lien hypertexte" xfId="24479" builtinId="8" hidden="1"/>
    <cellStyle name="Lien hypertexte" xfId="24475" builtinId="8" hidden="1"/>
    <cellStyle name="Lien hypertexte" xfId="24471" builtinId="8" hidden="1"/>
    <cellStyle name="Lien hypertexte" xfId="24463" builtinId="8" hidden="1"/>
    <cellStyle name="Lien hypertexte" xfId="24459" builtinId="8" hidden="1"/>
    <cellStyle name="Lien hypertexte" xfId="24455" builtinId="8" hidden="1"/>
    <cellStyle name="Lien hypertexte" xfId="24451" builtinId="8" hidden="1"/>
    <cellStyle name="Lien hypertexte" xfId="24445" builtinId="8" hidden="1"/>
    <cellStyle name="Lien hypertexte" xfId="24441" builtinId="8" hidden="1"/>
    <cellStyle name="Lien hypertexte" xfId="24437" builtinId="8" hidden="1"/>
    <cellStyle name="Lien hypertexte" xfId="24431" builtinId="8" hidden="1"/>
    <cellStyle name="Lien hypertexte" xfId="24425" builtinId="8" hidden="1"/>
    <cellStyle name="Lien hypertexte" xfId="24421" builtinId="8" hidden="1"/>
    <cellStyle name="Lien hypertexte" xfId="24415" builtinId="8" hidden="1"/>
    <cellStyle name="Lien hypertexte" xfId="24411" builtinId="8" hidden="1"/>
    <cellStyle name="Lien hypertexte" xfId="24407" builtinId="8" hidden="1"/>
    <cellStyle name="Lien hypertexte" xfId="24403" builtinId="8" hidden="1"/>
    <cellStyle name="Lien hypertexte" xfId="24397" builtinId="8" hidden="1"/>
    <cellStyle name="Lien hypertexte" xfId="24391" builtinId="8" hidden="1"/>
    <cellStyle name="Lien hypertexte" xfId="24387" builtinId="8" hidden="1"/>
    <cellStyle name="Lien hypertexte" xfId="24381" builtinId="8" hidden="1"/>
    <cellStyle name="Lien hypertexte" xfId="24377" builtinId="8" hidden="1"/>
    <cellStyle name="Lien hypertexte" xfId="24373" builtinId="8" hidden="1"/>
    <cellStyle name="Lien hypertexte" xfId="24367" builtinId="8" hidden="1"/>
    <cellStyle name="Lien hypertexte" xfId="24363" builtinId="8" hidden="1"/>
    <cellStyle name="Lien hypertexte" xfId="24359" builtinId="8" hidden="1"/>
    <cellStyle name="Lien hypertexte" xfId="24351" builtinId="8" hidden="1"/>
    <cellStyle name="Lien hypertexte" xfId="24347" builtinId="8" hidden="1"/>
    <cellStyle name="Lien hypertexte" xfId="24343" builtinId="8" hidden="1"/>
    <cellStyle name="Lien hypertexte" xfId="24339" builtinId="8" hidden="1"/>
    <cellStyle name="Lien hypertexte" xfId="24333" builtinId="8" hidden="1"/>
    <cellStyle name="Lien hypertexte" xfId="24329" builtinId="8" hidden="1"/>
    <cellStyle name="Lien hypertexte" xfId="24325" builtinId="8" hidden="1"/>
    <cellStyle name="Lien hypertexte" xfId="24317" builtinId="8" hidden="1"/>
    <cellStyle name="Lien hypertexte" xfId="24313" builtinId="8" hidden="1"/>
    <cellStyle name="Lien hypertexte" xfId="24309" builtinId="8" hidden="1"/>
    <cellStyle name="Lien hypertexte" xfId="24303" builtinId="8" hidden="1"/>
    <cellStyle name="Lien hypertexte" xfId="24299" builtinId="8" hidden="1"/>
    <cellStyle name="Lien hypertexte" xfId="24295" builtinId="8" hidden="1"/>
    <cellStyle name="Lien hypertexte" xfId="24291" builtinId="8" hidden="1"/>
    <cellStyle name="Lien hypertexte" xfId="24285" builtinId="8" hidden="1"/>
    <cellStyle name="Lien hypertexte" xfId="24279" builtinId="8" hidden="1"/>
    <cellStyle name="Lien hypertexte" xfId="24275" builtinId="8" hidden="1"/>
    <cellStyle name="Lien hypertexte" xfId="24269" builtinId="8" hidden="1"/>
    <cellStyle name="Lien hypertexte" xfId="24265" builtinId="8" hidden="1"/>
    <cellStyle name="Lien hypertexte" xfId="24261" builtinId="8" hidden="1"/>
    <cellStyle name="Lien hypertexte" xfId="24255" builtinId="8" hidden="1"/>
    <cellStyle name="Lien hypertexte" xfId="24251" builtinId="8" hidden="1"/>
    <cellStyle name="Lien hypertexte" xfId="24245" builtinId="8" hidden="1"/>
    <cellStyle name="Lien hypertexte" xfId="24239" builtinId="8" hidden="1"/>
    <cellStyle name="Lien hypertexte" xfId="24235" builtinId="8" hidden="1"/>
    <cellStyle name="Lien hypertexte" xfId="24231" builtinId="8" hidden="1"/>
    <cellStyle name="Lien hypertexte" xfId="24227" builtinId="8" hidden="1"/>
    <cellStyle name="Lien hypertexte" xfId="24221" builtinId="8" hidden="1"/>
    <cellStyle name="Lien hypertexte" xfId="24217" builtinId="8" hidden="1"/>
    <cellStyle name="Lien hypertexte" xfId="24213" builtinId="8" hidden="1"/>
    <cellStyle name="Lien hypertexte" xfId="24205" builtinId="8" hidden="1"/>
    <cellStyle name="Lien hypertexte" xfId="24201" builtinId="8" hidden="1"/>
    <cellStyle name="Lien hypertexte" xfId="24197" builtinId="8" hidden="1"/>
    <cellStyle name="Lien hypertexte" xfId="24191" builtinId="8" hidden="1"/>
    <cellStyle name="Lien hypertexte" xfId="24187" builtinId="8" hidden="1"/>
    <cellStyle name="Lien hypertexte" xfId="24183" builtinId="8" hidden="1"/>
    <cellStyle name="Lien hypertexte" xfId="24179" builtinId="8" hidden="1"/>
    <cellStyle name="Lien hypertexte" xfId="24171" builtinId="8" hidden="1"/>
    <cellStyle name="Lien hypertexte" xfId="24167" builtinId="8" hidden="1"/>
    <cellStyle name="Lien hypertexte" xfId="24163" builtinId="8" hidden="1"/>
    <cellStyle name="Lien hypertexte" xfId="24157" builtinId="8" hidden="1"/>
    <cellStyle name="Lien hypertexte" xfId="24153" builtinId="8" hidden="1"/>
    <cellStyle name="Lien hypertexte" xfId="24149" builtinId="8" hidden="1"/>
    <cellStyle name="Lien hypertexte" xfId="24143" builtinId="8" hidden="1"/>
    <cellStyle name="Lien hypertexte" xfId="24139" builtinId="8" hidden="1"/>
    <cellStyle name="Lien hypertexte" xfId="24133" builtinId="8" hidden="1"/>
    <cellStyle name="Lien hypertexte" xfId="24127" builtinId="8" hidden="1"/>
    <cellStyle name="Lien hypertexte" xfId="24123" builtinId="8" hidden="1"/>
    <cellStyle name="Lien hypertexte" xfId="24119" builtinId="8" hidden="1"/>
    <cellStyle name="Lien hypertexte" xfId="24115" builtinId="8" hidden="1"/>
    <cellStyle name="Lien hypertexte" xfId="24109" builtinId="8" hidden="1"/>
    <cellStyle name="Lien hypertexte" xfId="24105" builtinId="8" hidden="1"/>
    <cellStyle name="Lien hypertexte" xfId="24099" builtinId="8" hidden="1"/>
    <cellStyle name="Lien hypertexte" xfId="24093" builtinId="8" hidden="1"/>
    <cellStyle name="Lien hypertexte" xfId="24089" builtinId="8" hidden="1"/>
    <cellStyle name="Lien hypertexte" xfId="24085" builtinId="8" hidden="1"/>
    <cellStyle name="Lien hypertexte" xfId="24079" builtinId="8" hidden="1"/>
    <cellStyle name="Lien hypertexte" xfId="24075" builtinId="8" hidden="1"/>
    <cellStyle name="Lien hypertexte" xfId="24071" builtinId="8" hidden="1"/>
    <cellStyle name="Lien hypertexte" xfId="24067" builtinId="8" hidden="1"/>
    <cellStyle name="Lien hypertexte" xfId="24059" builtinId="8" hidden="1"/>
    <cellStyle name="Lien hypertexte" xfId="24055" builtinId="8" hidden="1"/>
    <cellStyle name="Lien hypertexte" xfId="24051" builtinId="8" hidden="1"/>
    <cellStyle name="Lien hypertexte" xfId="24045" builtinId="8" hidden="1"/>
    <cellStyle name="Lien hypertexte" xfId="24041" builtinId="8" hidden="1"/>
    <cellStyle name="Lien hypertexte" xfId="24037" builtinId="8" hidden="1"/>
    <cellStyle name="Lien hypertexte" xfId="24031" builtinId="8" hidden="1"/>
    <cellStyle name="Lien hypertexte" xfId="24025" builtinId="8" hidden="1"/>
    <cellStyle name="Lien hypertexte" xfId="24021" builtinId="8" hidden="1"/>
    <cellStyle name="Lien hypertexte" xfId="24015" builtinId="8" hidden="1"/>
    <cellStyle name="Lien hypertexte" xfId="24011" builtinId="8" hidden="1"/>
    <cellStyle name="Lien hypertexte" xfId="24007" builtinId="8" hidden="1"/>
    <cellStyle name="Lien hypertexte" xfId="24003" builtinId="8" hidden="1"/>
    <cellStyle name="Lien hypertexte" xfId="23997" builtinId="8" hidden="1"/>
    <cellStyle name="Lien hypertexte" xfId="23993" builtinId="8" hidden="1"/>
    <cellStyle name="Lien hypertexte" xfId="23987" builtinId="8" hidden="1"/>
    <cellStyle name="Lien hypertexte" xfId="23981" builtinId="8" hidden="1"/>
    <cellStyle name="Lien hypertexte" xfId="23977" builtinId="8" hidden="1"/>
    <cellStyle name="Lien hypertexte" xfId="23973" builtinId="8" hidden="1"/>
    <cellStyle name="Lien hypertexte" xfId="23967" builtinId="8" hidden="1"/>
    <cellStyle name="Lien hypertexte" xfId="23963" builtinId="8" hidden="1"/>
    <cellStyle name="Lien hypertexte" xfId="23959" builtinId="8" hidden="1"/>
    <cellStyle name="Lien hypertexte" xfId="23951" builtinId="8" hidden="1"/>
    <cellStyle name="Lien hypertexte" xfId="23947" builtinId="8" hidden="1"/>
    <cellStyle name="Lien hypertexte" xfId="23943" builtinId="8" hidden="1"/>
    <cellStyle name="Lien hypertexte" xfId="23939" builtinId="8" hidden="1"/>
    <cellStyle name="Lien hypertexte" xfId="23933" builtinId="8" hidden="1"/>
    <cellStyle name="Lien hypertexte" xfId="23929" builtinId="8" hidden="1"/>
    <cellStyle name="Lien hypertexte" xfId="23925" builtinId="8" hidden="1"/>
    <cellStyle name="Lien hypertexte" xfId="23919" builtinId="8" hidden="1"/>
    <cellStyle name="Lien hypertexte" xfId="23913" builtinId="8" hidden="1"/>
    <cellStyle name="Lien hypertexte" xfId="23909" builtinId="8" hidden="1"/>
    <cellStyle name="Lien hypertexte" xfId="23903" builtinId="8" hidden="1"/>
    <cellStyle name="Lien hypertexte" xfId="23899" builtinId="8" hidden="1"/>
    <cellStyle name="Lien hypertexte" xfId="23895" builtinId="8" hidden="1"/>
    <cellStyle name="Lien hypertexte" xfId="23891" builtinId="8" hidden="1"/>
    <cellStyle name="Lien hypertexte" xfId="23885" builtinId="8" hidden="1"/>
    <cellStyle name="Lien hypertexte" xfId="23879" builtinId="8" hidden="1"/>
    <cellStyle name="Lien hypertexte" xfId="23875" builtinId="8" hidden="1"/>
    <cellStyle name="Lien hypertexte" xfId="23869" builtinId="8" hidden="1"/>
    <cellStyle name="Lien hypertexte" xfId="23865" builtinId="8" hidden="1"/>
    <cellStyle name="Lien hypertexte" xfId="23861" builtinId="8" hidden="1"/>
    <cellStyle name="Lien hypertexte" xfId="23855" builtinId="8" hidden="1"/>
    <cellStyle name="Lien hypertexte" xfId="23851" builtinId="8" hidden="1"/>
    <cellStyle name="Lien hypertexte" xfId="23847" builtinId="8" hidden="1"/>
    <cellStyle name="Lien hypertexte" xfId="23839" builtinId="8" hidden="1"/>
    <cellStyle name="Lien hypertexte" xfId="23835" builtinId="8" hidden="1"/>
    <cellStyle name="Lien hypertexte" xfId="23831" builtinId="8" hidden="1"/>
    <cellStyle name="Lien hypertexte" xfId="23827" builtinId="8" hidden="1"/>
    <cellStyle name="Lien hypertexte" xfId="23821" builtinId="8" hidden="1"/>
    <cellStyle name="Lien hypertexte" xfId="23817" builtinId="8" hidden="1"/>
    <cellStyle name="Lien hypertexte" xfId="23813" builtinId="8" hidden="1"/>
    <cellStyle name="Lien hypertexte" xfId="23805" builtinId="8" hidden="1"/>
    <cellStyle name="Lien hypertexte" xfId="23801" builtinId="8" hidden="1"/>
    <cellStyle name="Lien hypertexte" xfId="23797" builtinId="8" hidden="1"/>
    <cellStyle name="Lien hypertexte" xfId="23791" builtinId="8" hidden="1"/>
    <cellStyle name="Lien hypertexte" xfId="23787" builtinId="8" hidden="1"/>
    <cellStyle name="Lien hypertexte" xfId="23783" builtinId="8" hidden="1"/>
    <cellStyle name="Lien hypertexte" xfId="23779" builtinId="8" hidden="1"/>
    <cellStyle name="Lien hypertexte" xfId="23773" builtinId="8" hidden="1"/>
    <cellStyle name="Lien hypertexte" xfId="23767" builtinId="8" hidden="1"/>
    <cellStyle name="Lien hypertexte" xfId="23763" builtinId="8" hidden="1"/>
    <cellStyle name="Lien hypertexte" xfId="23757" builtinId="8" hidden="1"/>
    <cellStyle name="Lien hypertexte" xfId="23753" builtinId="8" hidden="1"/>
    <cellStyle name="Lien hypertexte" xfId="23749" builtinId="8" hidden="1"/>
    <cellStyle name="Lien hypertexte" xfId="23743" builtinId="8" hidden="1"/>
    <cellStyle name="Lien hypertexte" xfId="23739" builtinId="8" hidden="1"/>
    <cellStyle name="Lien hypertexte" xfId="23733" builtinId="8" hidden="1"/>
    <cellStyle name="Lien hypertexte" xfId="23727" builtinId="8" hidden="1"/>
    <cellStyle name="Lien hypertexte" xfId="23723" builtinId="8" hidden="1"/>
    <cellStyle name="Lien hypertexte" xfId="23719" builtinId="8" hidden="1"/>
    <cellStyle name="Lien hypertexte" xfId="23715" builtinId="8" hidden="1"/>
    <cellStyle name="Lien hypertexte" xfId="23709" builtinId="8" hidden="1"/>
    <cellStyle name="Lien hypertexte" xfId="23705" builtinId="8" hidden="1"/>
    <cellStyle name="Lien hypertexte" xfId="23701" builtinId="8" hidden="1"/>
    <cellStyle name="Lien hypertexte" xfId="23693" builtinId="8" hidden="1"/>
    <cellStyle name="Lien hypertexte" xfId="23689" builtinId="8" hidden="1"/>
    <cellStyle name="Lien hypertexte" xfId="23685" builtinId="8" hidden="1"/>
    <cellStyle name="Lien hypertexte" xfId="23679" builtinId="8" hidden="1"/>
    <cellStyle name="Lien hypertexte" xfId="23675" builtinId="8" hidden="1"/>
    <cellStyle name="Lien hypertexte" xfId="23671" builtinId="8" hidden="1"/>
    <cellStyle name="Lien hypertexte" xfId="23667" builtinId="8" hidden="1"/>
    <cellStyle name="Lien hypertexte" xfId="23659" builtinId="8" hidden="1"/>
    <cellStyle name="Lien hypertexte" xfId="23655" builtinId="8" hidden="1"/>
    <cellStyle name="Lien hypertexte" xfId="23651" builtinId="8" hidden="1"/>
    <cellStyle name="Lien hypertexte" xfId="23645" builtinId="8" hidden="1"/>
    <cellStyle name="Lien hypertexte" xfId="23641" builtinId="8" hidden="1"/>
    <cellStyle name="Lien hypertexte" xfId="23637" builtinId="8" hidden="1"/>
    <cellStyle name="Lien hypertexte" xfId="23631" builtinId="8" hidden="1"/>
    <cellStyle name="Lien hypertexte" xfId="23627" builtinId="8" hidden="1"/>
    <cellStyle name="Lien hypertexte" xfId="23621" builtinId="8" hidden="1"/>
    <cellStyle name="Lien hypertexte" xfId="23615" builtinId="8" hidden="1"/>
    <cellStyle name="Lien hypertexte" xfId="23611" builtinId="8" hidden="1"/>
    <cellStyle name="Lien hypertexte" xfId="23607" builtinId="8" hidden="1"/>
    <cellStyle name="Lien hypertexte" xfId="23603" builtinId="8" hidden="1"/>
    <cellStyle name="Lien hypertexte" xfId="23597" builtinId="8" hidden="1"/>
    <cellStyle name="Lien hypertexte" xfId="23593" builtinId="8" hidden="1"/>
    <cellStyle name="Lien hypertexte" xfId="23587" builtinId="8" hidden="1"/>
    <cellStyle name="Lien hypertexte" xfId="23581" builtinId="8" hidden="1"/>
    <cellStyle name="Lien hypertexte" xfId="23577" builtinId="8" hidden="1"/>
    <cellStyle name="Lien hypertexte" xfId="23573" builtinId="8" hidden="1"/>
    <cellStyle name="Lien hypertexte" xfId="23567" builtinId="8" hidden="1"/>
    <cellStyle name="Lien hypertexte" xfId="23563" builtinId="8" hidden="1"/>
    <cellStyle name="Lien hypertexte" xfId="23559" builtinId="8" hidden="1"/>
    <cellStyle name="Lien hypertexte" xfId="23555" builtinId="8" hidden="1"/>
    <cellStyle name="Lien hypertexte" xfId="23547" builtinId="8" hidden="1"/>
    <cellStyle name="Lien hypertexte" xfId="23543" builtinId="8" hidden="1"/>
    <cellStyle name="Lien hypertexte" xfId="23539" builtinId="8" hidden="1"/>
    <cellStyle name="Lien hypertexte" xfId="23533" builtinId="8" hidden="1"/>
    <cellStyle name="Lien hypertexte" xfId="23529" builtinId="8" hidden="1"/>
    <cellStyle name="Lien hypertexte" xfId="23525" builtinId="8" hidden="1"/>
    <cellStyle name="Lien hypertexte" xfId="23519" builtinId="8" hidden="1"/>
    <cellStyle name="Lien hypertexte" xfId="23513" builtinId="8" hidden="1"/>
    <cellStyle name="Lien hypertexte" xfId="23509" builtinId="8" hidden="1"/>
    <cellStyle name="Lien hypertexte" xfId="23503" builtinId="8" hidden="1"/>
    <cellStyle name="Lien hypertexte" xfId="23499" builtinId="8" hidden="1"/>
    <cellStyle name="Lien hypertexte" xfId="23495" builtinId="8" hidden="1"/>
    <cellStyle name="Lien hypertexte" xfId="23491" builtinId="8" hidden="1"/>
    <cellStyle name="Lien hypertexte" xfId="23485" builtinId="8" hidden="1"/>
    <cellStyle name="Lien hypertexte" xfId="23481" builtinId="8" hidden="1"/>
    <cellStyle name="Lien hypertexte" xfId="23475" builtinId="8" hidden="1"/>
    <cellStyle name="Lien hypertexte" xfId="23469" builtinId="8" hidden="1"/>
    <cellStyle name="Lien hypertexte" xfId="23465" builtinId="8" hidden="1"/>
    <cellStyle name="Lien hypertexte" xfId="23461" builtinId="8" hidden="1"/>
    <cellStyle name="Lien hypertexte" xfId="23455" builtinId="8" hidden="1"/>
    <cellStyle name="Lien hypertexte" xfId="23451" builtinId="8" hidden="1"/>
    <cellStyle name="Lien hypertexte" xfId="23447" builtinId="8" hidden="1"/>
    <cellStyle name="Lien hypertexte" xfId="23439" builtinId="8" hidden="1"/>
    <cellStyle name="Lien hypertexte" xfId="23435" builtinId="8" hidden="1"/>
    <cellStyle name="Lien hypertexte" xfId="23431" builtinId="8" hidden="1"/>
    <cellStyle name="Lien hypertexte" xfId="23427" builtinId="8" hidden="1"/>
    <cellStyle name="Lien hypertexte" xfId="23421" builtinId="8" hidden="1"/>
    <cellStyle name="Lien hypertexte" xfId="23417" builtinId="8" hidden="1"/>
    <cellStyle name="Lien hypertexte" xfId="23413" builtinId="8" hidden="1"/>
    <cellStyle name="Lien hypertexte" xfId="23407" builtinId="8" hidden="1"/>
    <cellStyle name="Lien hypertexte" xfId="23401" builtinId="8" hidden="1"/>
    <cellStyle name="Lien hypertexte" xfId="23397" builtinId="8" hidden="1"/>
    <cellStyle name="Lien hypertexte" xfId="23391" builtinId="8" hidden="1"/>
    <cellStyle name="Lien hypertexte" xfId="23387" builtinId="8" hidden="1"/>
    <cellStyle name="Lien hypertexte" xfId="23383" builtinId="8" hidden="1"/>
    <cellStyle name="Lien hypertexte" xfId="23379" builtinId="8" hidden="1"/>
    <cellStyle name="Lien hypertexte" xfId="23373" builtinId="8" hidden="1"/>
    <cellStyle name="Lien hypertexte" xfId="23367" builtinId="8" hidden="1"/>
    <cellStyle name="Lien hypertexte" xfId="23363" builtinId="8" hidden="1"/>
    <cellStyle name="Lien hypertexte" xfId="23357" builtinId="8" hidden="1"/>
    <cellStyle name="Lien hypertexte" xfId="23353" builtinId="8" hidden="1"/>
    <cellStyle name="Lien hypertexte" xfId="23349" builtinId="8" hidden="1"/>
    <cellStyle name="Lien hypertexte" xfId="23343" builtinId="8" hidden="1"/>
    <cellStyle name="Lien hypertexte" xfId="23339" builtinId="8" hidden="1"/>
    <cellStyle name="Lien hypertexte" xfId="23335" builtinId="8" hidden="1"/>
    <cellStyle name="Lien hypertexte" xfId="23327" builtinId="8" hidden="1"/>
    <cellStyle name="Lien hypertexte" xfId="23323" builtinId="8" hidden="1"/>
    <cellStyle name="Lien hypertexte" xfId="23319" builtinId="8" hidden="1"/>
    <cellStyle name="Lien hypertexte" xfId="23315" builtinId="8" hidden="1"/>
    <cellStyle name="Lien hypertexte" xfId="23309" builtinId="8" hidden="1"/>
    <cellStyle name="Lien hypertexte" xfId="23305" builtinId="8" hidden="1"/>
    <cellStyle name="Lien hypertexte" xfId="23301" builtinId="8" hidden="1"/>
    <cellStyle name="Lien hypertexte" xfId="23293" builtinId="8" hidden="1"/>
    <cellStyle name="Lien hypertexte" xfId="23289" builtinId="8" hidden="1"/>
    <cellStyle name="Lien hypertexte" xfId="23285" builtinId="8" hidden="1"/>
    <cellStyle name="Lien hypertexte" xfId="23279" builtinId="8" hidden="1"/>
    <cellStyle name="Lien hypertexte" xfId="23275" builtinId="8" hidden="1"/>
    <cellStyle name="Lien hypertexte" xfId="23271" builtinId="8" hidden="1"/>
    <cellStyle name="Lien hypertexte" xfId="23267" builtinId="8" hidden="1"/>
    <cellStyle name="Lien hypertexte" xfId="23261" builtinId="8" hidden="1"/>
    <cellStyle name="Lien hypertexte" xfId="23255" builtinId="8" hidden="1"/>
    <cellStyle name="Lien hypertexte" xfId="23251" builtinId="8" hidden="1"/>
    <cellStyle name="Lien hypertexte" xfId="23245" builtinId="8" hidden="1"/>
    <cellStyle name="Lien hypertexte" xfId="23241" builtinId="8" hidden="1"/>
    <cellStyle name="Lien hypertexte" xfId="23237" builtinId="8" hidden="1"/>
    <cellStyle name="Lien hypertexte" xfId="23231" builtinId="8" hidden="1"/>
    <cellStyle name="Lien hypertexte" xfId="23227" builtinId="8" hidden="1"/>
    <cellStyle name="Lien hypertexte" xfId="23221" builtinId="8" hidden="1"/>
    <cellStyle name="Lien hypertexte" xfId="23215" builtinId="8" hidden="1"/>
    <cellStyle name="Lien hypertexte" xfId="23211" builtinId="8" hidden="1"/>
    <cellStyle name="Lien hypertexte" xfId="23207" builtinId="8" hidden="1"/>
    <cellStyle name="Lien hypertexte" xfId="23203" builtinId="8" hidden="1"/>
    <cellStyle name="Lien hypertexte" xfId="23197" builtinId="8" hidden="1"/>
    <cellStyle name="Lien hypertexte" xfId="23193" builtinId="8" hidden="1"/>
    <cellStyle name="Lien hypertexte" xfId="23189" builtinId="8" hidden="1"/>
    <cellStyle name="Lien hypertexte" xfId="23181" builtinId="8" hidden="1"/>
    <cellStyle name="Lien hypertexte" xfId="23177" builtinId="8" hidden="1"/>
    <cellStyle name="Lien hypertexte" xfId="23173" builtinId="8" hidden="1"/>
    <cellStyle name="Lien hypertexte" xfId="23167" builtinId="8" hidden="1"/>
    <cellStyle name="Lien hypertexte" xfId="23163" builtinId="8" hidden="1"/>
    <cellStyle name="Lien hypertexte" xfId="23159" builtinId="8" hidden="1"/>
    <cellStyle name="Lien hypertexte" xfId="23155" builtinId="8" hidden="1"/>
    <cellStyle name="Lien hypertexte" xfId="23147" builtinId="8" hidden="1"/>
    <cellStyle name="Lien hypertexte" xfId="23143" builtinId="8" hidden="1"/>
    <cellStyle name="Lien hypertexte" xfId="23139" builtinId="8" hidden="1"/>
    <cellStyle name="Lien hypertexte" xfId="23133" builtinId="8" hidden="1"/>
    <cellStyle name="Lien hypertexte" xfId="23129" builtinId="8" hidden="1"/>
    <cellStyle name="Lien hypertexte" xfId="23125" builtinId="8" hidden="1"/>
    <cellStyle name="Lien hypertexte" xfId="23119" builtinId="8" hidden="1"/>
    <cellStyle name="Lien hypertexte" xfId="23115" builtinId="8" hidden="1"/>
    <cellStyle name="Lien hypertexte" xfId="23109" builtinId="8" hidden="1"/>
    <cellStyle name="Lien hypertexte" xfId="23103" builtinId="8" hidden="1"/>
    <cellStyle name="Lien hypertexte" xfId="23099" builtinId="8" hidden="1"/>
    <cellStyle name="Lien hypertexte" xfId="23095" builtinId="8" hidden="1"/>
    <cellStyle name="Lien hypertexte" xfId="23091" builtinId="8" hidden="1"/>
    <cellStyle name="Lien hypertexte" xfId="23085" builtinId="8" hidden="1"/>
    <cellStyle name="Lien hypertexte" xfId="23081" builtinId="8" hidden="1"/>
    <cellStyle name="Lien hypertexte" xfId="23075" builtinId="8" hidden="1"/>
    <cellStyle name="Lien hypertexte" xfId="23069" builtinId="8" hidden="1"/>
    <cellStyle name="Lien hypertexte" xfId="23065" builtinId="8" hidden="1"/>
    <cellStyle name="Lien hypertexte" xfId="23061" builtinId="8" hidden="1"/>
    <cellStyle name="Lien hypertexte" xfId="23055" builtinId="8" hidden="1"/>
    <cellStyle name="Lien hypertexte" xfId="23051" builtinId="8" hidden="1"/>
    <cellStyle name="Lien hypertexte" xfId="23047" builtinId="8" hidden="1"/>
    <cellStyle name="Lien hypertexte" xfId="23043" builtinId="8" hidden="1"/>
    <cellStyle name="Lien hypertexte" xfId="23035" builtinId="8" hidden="1"/>
    <cellStyle name="Lien hypertexte" xfId="23031" builtinId="8" hidden="1"/>
    <cellStyle name="Lien hypertexte" xfId="23027" builtinId="8" hidden="1"/>
    <cellStyle name="Lien hypertexte" xfId="23021" builtinId="8" hidden="1"/>
    <cellStyle name="Lien hypertexte" xfId="23017" builtinId="8" hidden="1"/>
    <cellStyle name="Lien hypertexte" xfId="23013" builtinId="8" hidden="1"/>
    <cellStyle name="Lien hypertexte" xfId="23007" builtinId="8" hidden="1"/>
    <cellStyle name="Lien hypertexte" xfId="23001" builtinId="8" hidden="1"/>
    <cellStyle name="Lien hypertexte" xfId="22997" builtinId="8" hidden="1"/>
    <cellStyle name="Lien hypertexte" xfId="22991" builtinId="8" hidden="1"/>
    <cellStyle name="Lien hypertexte" xfId="22987" builtinId="8" hidden="1"/>
    <cellStyle name="Lien hypertexte" xfId="22983" builtinId="8" hidden="1"/>
    <cellStyle name="Lien hypertexte" xfId="22979" builtinId="8" hidden="1"/>
    <cellStyle name="Lien hypertexte" xfId="22973" builtinId="8" hidden="1"/>
    <cellStyle name="Lien hypertexte" xfId="22969" builtinId="8" hidden="1"/>
    <cellStyle name="Lien hypertexte" xfId="22963" builtinId="8" hidden="1"/>
    <cellStyle name="Lien hypertexte" xfId="22957" builtinId="8" hidden="1"/>
    <cellStyle name="Lien hypertexte" xfId="22953" builtinId="8" hidden="1"/>
    <cellStyle name="Lien hypertexte" xfId="22949" builtinId="8" hidden="1"/>
    <cellStyle name="Lien hypertexte" xfId="22943" builtinId="8" hidden="1"/>
    <cellStyle name="Lien hypertexte" xfId="22939" builtinId="8" hidden="1"/>
    <cellStyle name="Lien hypertexte" xfId="22935" builtinId="8" hidden="1"/>
    <cellStyle name="Lien hypertexte" xfId="22927" builtinId="8" hidden="1"/>
    <cellStyle name="Lien hypertexte" xfId="22923" builtinId="8" hidden="1"/>
    <cellStyle name="Lien hypertexte" xfId="22919" builtinId="8" hidden="1"/>
    <cellStyle name="Lien hypertexte" xfId="22915" builtinId="8" hidden="1"/>
    <cellStyle name="Lien hypertexte" xfId="22909" builtinId="8" hidden="1"/>
    <cellStyle name="Lien hypertexte" xfId="22905" builtinId="8" hidden="1"/>
    <cellStyle name="Lien hypertexte" xfId="22901" builtinId="8" hidden="1"/>
    <cellStyle name="Lien hypertexte" xfId="22895" builtinId="8" hidden="1"/>
    <cellStyle name="Lien hypertexte" xfId="22889" builtinId="8" hidden="1"/>
    <cellStyle name="Lien hypertexte" xfId="22885" builtinId="8" hidden="1"/>
    <cellStyle name="Lien hypertexte" xfId="22879" builtinId="8" hidden="1"/>
    <cellStyle name="Lien hypertexte" xfId="22875" builtinId="8" hidden="1"/>
    <cellStyle name="Lien hypertexte" xfId="22871" builtinId="8" hidden="1"/>
    <cellStyle name="Lien hypertexte" xfId="22867" builtinId="8" hidden="1"/>
    <cellStyle name="Lien hypertexte" xfId="22861" builtinId="8" hidden="1"/>
    <cellStyle name="Lien hypertexte" xfId="22855" builtinId="8" hidden="1"/>
    <cellStyle name="Lien hypertexte" xfId="22851" builtinId="8" hidden="1"/>
    <cellStyle name="Lien hypertexte" xfId="22845" builtinId="8" hidden="1"/>
    <cellStyle name="Lien hypertexte" xfId="22841" builtinId="8" hidden="1"/>
    <cellStyle name="Lien hypertexte" xfId="22837" builtinId="8" hidden="1"/>
    <cellStyle name="Lien hypertexte" xfId="22831" builtinId="8" hidden="1"/>
    <cellStyle name="Lien hypertexte" xfId="22827" builtinId="8" hidden="1"/>
    <cellStyle name="Lien hypertexte" xfId="22823" builtinId="8" hidden="1"/>
    <cellStyle name="Lien hypertexte" xfId="22815" builtinId="8" hidden="1"/>
    <cellStyle name="Lien hypertexte" xfId="22811" builtinId="8" hidden="1"/>
    <cellStyle name="Lien hypertexte" xfId="22807" builtinId="8" hidden="1"/>
    <cellStyle name="Lien hypertexte" xfId="22803" builtinId="8" hidden="1"/>
    <cellStyle name="Lien hypertexte" xfId="22797" builtinId="8" hidden="1"/>
    <cellStyle name="Lien hypertexte" xfId="22793" builtinId="8" hidden="1"/>
    <cellStyle name="Lien hypertexte" xfId="22789" builtinId="8" hidden="1"/>
    <cellStyle name="Lien hypertexte" xfId="22781" builtinId="8" hidden="1"/>
    <cellStyle name="Lien hypertexte" xfId="22777" builtinId="8" hidden="1"/>
    <cellStyle name="Lien hypertexte" xfId="22773" builtinId="8" hidden="1"/>
    <cellStyle name="Lien hypertexte" xfId="22767" builtinId="8" hidden="1"/>
    <cellStyle name="Lien hypertexte" xfId="22763" builtinId="8" hidden="1"/>
    <cellStyle name="Lien hypertexte" xfId="22759" builtinId="8" hidden="1"/>
    <cellStyle name="Lien hypertexte" xfId="22755" builtinId="8" hidden="1"/>
    <cellStyle name="Lien hypertexte" xfId="22749" builtinId="8" hidden="1"/>
    <cellStyle name="Lien hypertexte" xfId="22743" builtinId="8" hidden="1"/>
    <cellStyle name="Lien hypertexte" xfId="22739" builtinId="8" hidden="1"/>
    <cellStyle name="Lien hypertexte" xfId="22733" builtinId="8" hidden="1"/>
    <cellStyle name="Lien hypertexte" xfId="22729" builtinId="8" hidden="1"/>
    <cellStyle name="Lien hypertexte" xfId="22725" builtinId="8" hidden="1"/>
    <cellStyle name="Lien hypertexte" xfId="22719" builtinId="8" hidden="1"/>
    <cellStyle name="Lien hypertexte" xfId="22715" builtinId="8" hidden="1"/>
    <cellStyle name="Lien hypertexte" xfId="22709" builtinId="8" hidden="1"/>
    <cellStyle name="Lien hypertexte" xfId="22703" builtinId="8" hidden="1"/>
    <cellStyle name="Lien hypertexte" xfId="22699" builtinId="8" hidden="1"/>
    <cellStyle name="Lien hypertexte" xfId="22695" builtinId="8" hidden="1"/>
    <cellStyle name="Lien hypertexte" xfId="22691" builtinId="8" hidden="1"/>
    <cellStyle name="Lien hypertexte" xfId="22685" builtinId="8" hidden="1"/>
    <cellStyle name="Lien hypertexte" xfId="22681" builtinId="8" hidden="1"/>
    <cellStyle name="Lien hypertexte" xfId="22677" builtinId="8" hidden="1"/>
    <cellStyle name="Lien hypertexte" xfId="22669" builtinId="8" hidden="1"/>
    <cellStyle name="Lien hypertexte" xfId="22665" builtinId="8" hidden="1"/>
    <cellStyle name="Lien hypertexte" xfId="22661" builtinId="8" hidden="1"/>
    <cellStyle name="Lien hypertexte" xfId="22655" builtinId="8" hidden="1"/>
    <cellStyle name="Lien hypertexte" xfId="22651" builtinId="8" hidden="1"/>
    <cellStyle name="Lien hypertexte" xfId="22647" builtinId="8" hidden="1"/>
    <cellStyle name="Lien hypertexte" xfId="22643" builtinId="8" hidden="1"/>
    <cellStyle name="Lien hypertexte" xfId="22635" builtinId="8" hidden="1"/>
    <cellStyle name="Lien hypertexte" xfId="22631" builtinId="8" hidden="1"/>
    <cellStyle name="Lien hypertexte" xfId="22627" builtinId="8" hidden="1"/>
    <cellStyle name="Lien hypertexte" xfId="22621" builtinId="8" hidden="1"/>
    <cellStyle name="Lien hypertexte" xfId="22617" builtinId="8" hidden="1"/>
    <cellStyle name="Lien hypertexte" xfId="22613" builtinId="8" hidden="1"/>
    <cellStyle name="Lien hypertexte" xfId="22607" builtinId="8" hidden="1"/>
    <cellStyle name="Lien hypertexte" xfId="22603" builtinId="8" hidden="1"/>
    <cellStyle name="Lien hypertexte" xfId="22597" builtinId="8" hidden="1"/>
    <cellStyle name="Lien hypertexte" xfId="22591" builtinId="8" hidden="1"/>
    <cellStyle name="Lien hypertexte" xfId="22587" builtinId="8" hidden="1"/>
    <cellStyle name="Lien hypertexte" xfId="22583" builtinId="8" hidden="1"/>
    <cellStyle name="Lien hypertexte" xfId="22579" builtinId="8" hidden="1"/>
    <cellStyle name="Lien hypertexte" xfId="22573" builtinId="8" hidden="1"/>
    <cellStyle name="Lien hypertexte" xfId="22569" builtinId="8" hidden="1"/>
    <cellStyle name="Lien hypertexte" xfId="22563" builtinId="8" hidden="1"/>
    <cellStyle name="Lien hypertexte" xfId="22557" builtinId="8" hidden="1"/>
    <cellStyle name="Lien hypertexte" xfId="22553" builtinId="8" hidden="1"/>
    <cellStyle name="Lien hypertexte" xfId="22549" builtinId="8" hidden="1"/>
    <cellStyle name="Lien hypertexte" xfId="22543" builtinId="8" hidden="1"/>
    <cellStyle name="Lien hypertexte" xfId="22539" builtinId="8" hidden="1"/>
    <cellStyle name="Lien hypertexte" xfId="22535" builtinId="8" hidden="1"/>
    <cellStyle name="Lien hypertexte" xfId="22531" builtinId="8" hidden="1"/>
    <cellStyle name="Lien hypertexte" xfId="22523" builtinId="8" hidden="1"/>
    <cellStyle name="Lien hypertexte" xfId="22519" builtinId="8" hidden="1"/>
    <cellStyle name="Lien hypertexte" xfId="22515" builtinId="8" hidden="1"/>
    <cellStyle name="Lien hypertexte" xfId="22509" builtinId="8" hidden="1"/>
    <cellStyle name="Lien hypertexte" xfId="22505" builtinId="8" hidden="1"/>
    <cellStyle name="Lien hypertexte" xfId="22501" builtinId="8" hidden="1"/>
    <cellStyle name="Lien hypertexte" xfId="22495" builtinId="8" hidden="1"/>
    <cellStyle name="Lien hypertexte" xfId="22489" builtinId="8" hidden="1"/>
    <cellStyle name="Lien hypertexte" xfId="22485" builtinId="8" hidden="1"/>
    <cellStyle name="Lien hypertexte" xfId="22479" builtinId="8" hidden="1"/>
    <cellStyle name="Lien hypertexte" xfId="22475" builtinId="8" hidden="1"/>
    <cellStyle name="Lien hypertexte" xfId="22471" builtinId="8" hidden="1"/>
    <cellStyle name="Lien hypertexte" xfId="22467" builtinId="8" hidden="1"/>
    <cellStyle name="Lien hypertexte" xfId="22461" builtinId="8" hidden="1"/>
    <cellStyle name="Lien hypertexte" xfId="22457" builtinId="8" hidden="1"/>
    <cellStyle name="Lien hypertexte" xfId="22451" builtinId="8" hidden="1"/>
    <cellStyle name="Lien hypertexte" xfId="22445" builtinId="8" hidden="1"/>
    <cellStyle name="Lien hypertexte" xfId="22441" builtinId="8" hidden="1"/>
    <cellStyle name="Lien hypertexte" xfId="22437" builtinId="8" hidden="1"/>
    <cellStyle name="Lien hypertexte" xfId="22431" builtinId="8" hidden="1"/>
    <cellStyle name="Lien hypertexte" xfId="22427" builtinId="8" hidden="1"/>
    <cellStyle name="Lien hypertexte" xfId="22423" builtinId="8" hidden="1"/>
    <cellStyle name="Lien hypertexte" xfId="22415" builtinId="8" hidden="1"/>
    <cellStyle name="Lien hypertexte" xfId="22411" builtinId="8" hidden="1"/>
    <cellStyle name="Lien hypertexte" xfId="22407" builtinId="8" hidden="1"/>
    <cellStyle name="Lien hypertexte" xfId="22403" builtinId="8" hidden="1"/>
    <cellStyle name="Lien hypertexte" xfId="22397" builtinId="8" hidden="1"/>
    <cellStyle name="Lien hypertexte" xfId="22393" builtinId="8" hidden="1"/>
    <cellStyle name="Lien hypertexte" xfId="22389" builtinId="8" hidden="1"/>
    <cellStyle name="Lien hypertexte" xfId="22383" builtinId="8" hidden="1"/>
    <cellStyle name="Lien hypertexte" xfId="22377" builtinId="8" hidden="1"/>
    <cellStyle name="Lien hypertexte" xfId="22373" builtinId="8" hidden="1"/>
    <cellStyle name="Lien hypertexte" xfId="22367" builtinId="8" hidden="1"/>
    <cellStyle name="Lien hypertexte" xfId="22363" builtinId="8" hidden="1"/>
    <cellStyle name="Lien hypertexte" xfId="22359" builtinId="8" hidden="1"/>
    <cellStyle name="Lien hypertexte" xfId="22355" builtinId="8" hidden="1"/>
    <cellStyle name="Lien hypertexte" xfId="22349" builtinId="8" hidden="1"/>
    <cellStyle name="Lien hypertexte" xfId="22343" builtinId="8" hidden="1"/>
    <cellStyle name="Lien hypertexte" xfId="22339" builtinId="8" hidden="1"/>
    <cellStyle name="Lien hypertexte" xfId="22333" builtinId="8" hidden="1"/>
    <cellStyle name="Lien hypertexte" xfId="22329" builtinId="8" hidden="1"/>
    <cellStyle name="Lien hypertexte" xfId="22325" builtinId="8" hidden="1"/>
    <cellStyle name="Lien hypertexte" xfId="22319" builtinId="8" hidden="1"/>
    <cellStyle name="Lien hypertexte" xfId="22315" builtinId="8" hidden="1"/>
    <cellStyle name="Lien hypertexte" xfId="22311" builtinId="8" hidden="1"/>
    <cellStyle name="Lien hypertexte" xfId="22303" builtinId="8" hidden="1"/>
    <cellStyle name="Lien hypertexte" xfId="22299" builtinId="8" hidden="1"/>
    <cellStyle name="Lien hypertexte" xfId="22295" builtinId="8" hidden="1"/>
    <cellStyle name="Lien hypertexte" xfId="22291" builtinId="8" hidden="1"/>
    <cellStyle name="Lien hypertexte" xfId="22285" builtinId="8" hidden="1"/>
    <cellStyle name="Lien hypertexte" xfId="22281" builtinId="8" hidden="1"/>
    <cellStyle name="Lien hypertexte" xfId="22277" builtinId="8" hidden="1"/>
    <cellStyle name="Lien hypertexte" xfId="22269" builtinId="8" hidden="1"/>
    <cellStyle name="Lien hypertexte" xfId="22265" builtinId="8" hidden="1"/>
    <cellStyle name="Lien hypertexte" xfId="22261" builtinId="8" hidden="1"/>
    <cellStyle name="Lien hypertexte" xfId="22255" builtinId="8" hidden="1"/>
    <cellStyle name="Lien hypertexte" xfId="22251" builtinId="8" hidden="1"/>
    <cellStyle name="Lien hypertexte" xfId="22247" builtinId="8" hidden="1"/>
    <cellStyle name="Lien hypertexte" xfId="22243" builtinId="8" hidden="1"/>
    <cellStyle name="Lien hypertexte" xfId="22237" builtinId="8" hidden="1"/>
    <cellStyle name="Lien hypertexte" xfId="22231" builtinId="8" hidden="1"/>
    <cellStyle name="Lien hypertexte" xfId="22227" builtinId="8" hidden="1"/>
    <cellStyle name="Lien hypertexte" xfId="22221" builtinId="8" hidden="1"/>
    <cellStyle name="Lien hypertexte" xfId="22217" builtinId="8" hidden="1"/>
    <cellStyle name="Lien hypertexte" xfId="22213" builtinId="8" hidden="1"/>
    <cellStyle name="Lien hypertexte" xfId="22207" builtinId="8" hidden="1"/>
    <cellStyle name="Lien hypertexte" xfId="22203" builtinId="8" hidden="1"/>
    <cellStyle name="Lien hypertexte" xfId="22197" builtinId="8" hidden="1"/>
    <cellStyle name="Lien hypertexte" xfId="22191" builtinId="8" hidden="1"/>
    <cellStyle name="Lien hypertexte" xfId="22187" builtinId="8" hidden="1"/>
    <cellStyle name="Lien hypertexte" xfId="22183" builtinId="8" hidden="1"/>
    <cellStyle name="Lien hypertexte" xfId="22179" builtinId="8" hidden="1"/>
    <cellStyle name="Lien hypertexte" xfId="22173" builtinId="8" hidden="1"/>
    <cellStyle name="Lien hypertexte" xfId="22169" builtinId="8" hidden="1"/>
    <cellStyle name="Lien hypertexte" xfId="22165" builtinId="8" hidden="1"/>
    <cellStyle name="Lien hypertexte" xfId="22157" builtinId="8" hidden="1"/>
    <cellStyle name="Lien hypertexte" xfId="22153" builtinId="8" hidden="1"/>
    <cellStyle name="Lien hypertexte" xfId="22149" builtinId="8" hidden="1"/>
    <cellStyle name="Lien hypertexte" xfId="22143" builtinId="8" hidden="1"/>
    <cellStyle name="Lien hypertexte" xfId="22139" builtinId="8" hidden="1"/>
    <cellStyle name="Lien hypertexte" xfId="22135" builtinId="8" hidden="1"/>
    <cellStyle name="Lien hypertexte" xfId="22131" builtinId="8" hidden="1"/>
    <cellStyle name="Lien hypertexte" xfId="22123" builtinId="8" hidden="1"/>
    <cellStyle name="Lien hypertexte" xfId="22119" builtinId="8" hidden="1"/>
    <cellStyle name="Lien hypertexte" xfId="22115" builtinId="8" hidden="1"/>
    <cellStyle name="Lien hypertexte" xfId="22109" builtinId="8" hidden="1"/>
    <cellStyle name="Lien hypertexte" xfId="22105" builtinId="8" hidden="1"/>
    <cellStyle name="Lien hypertexte" xfId="22101" builtinId="8" hidden="1"/>
    <cellStyle name="Lien hypertexte" xfId="22095" builtinId="8" hidden="1"/>
    <cellStyle name="Lien hypertexte" xfId="22091" builtinId="8" hidden="1"/>
    <cellStyle name="Lien hypertexte" xfId="22085" builtinId="8" hidden="1"/>
    <cellStyle name="Lien hypertexte" xfId="22079" builtinId="8" hidden="1"/>
    <cellStyle name="Lien hypertexte" xfId="22075" builtinId="8" hidden="1"/>
    <cellStyle name="Lien hypertexte" xfId="22071" builtinId="8" hidden="1"/>
    <cellStyle name="Lien hypertexte" xfId="22067" builtinId="8" hidden="1"/>
    <cellStyle name="Lien hypertexte" xfId="22061" builtinId="8" hidden="1"/>
    <cellStyle name="Lien hypertexte" xfId="22057" builtinId="8" hidden="1"/>
    <cellStyle name="Lien hypertexte" xfId="22051" builtinId="8" hidden="1"/>
    <cellStyle name="Lien hypertexte" xfId="22045" builtinId="8" hidden="1"/>
    <cellStyle name="Lien hypertexte" xfId="22041" builtinId="8" hidden="1"/>
    <cellStyle name="Lien hypertexte" xfId="22037" builtinId="8" hidden="1"/>
    <cellStyle name="Lien hypertexte" xfId="22031" builtinId="8" hidden="1"/>
    <cellStyle name="Lien hypertexte" xfId="22027" builtinId="8" hidden="1"/>
    <cellStyle name="Lien hypertexte" xfId="22023" builtinId="8" hidden="1"/>
    <cellStyle name="Lien hypertexte" xfId="22019" builtinId="8" hidden="1"/>
    <cellStyle name="Lien hypertexte" xfId="22011" builtinId="8" hidden="1"/>
    <cellStyle name="Lien hypertexte" xfId="22007" builtinId="8" hidden="1"/>
    <cellStyle name="Lien hypertexte" xfId="22003" builtinId="8" hidden="1"/>
    <cellStyle name="Lien hypertexte" xfId="21997" builtinId="8" hidden="1"/>
    <cellStyle name="Lien hypertexte" xfId="21993" builtinId="8" hidden="1"/>
    <cellStyle name="Lien hypertexte" xfId="21989" builtinId="8" hidden="1"/>
    <cellStyle name="Lien hypertexte" xfId="21983" builtinId="8" hidden="1"/>
    <cellStyle name="Lien hypertexte" xfId="21977" builtinId="8" hidden="1"/>
    <cellStyle name="Lien hypertexte" xfId="21973" builtinId="8" hidden="1"/>
    <cellStyle name="Lien hypertexte" xfId="21967" builtinId="8" hidden="1"/>
    <cellStyle name="Lien hypertexte" xfId="21963" builtinId="8" hidden="1"/>
    <cellStyle name="Lien hypertexte" xfId="21959" builtinId="8" hidden="1"/>
    <cellStyle name="Lien hypertexte" xfId="21955" builtinId="8" hidden="1"/>
    <cellStyle name="Lien hypertexte" xfId="21949" builtinId="8" hidden="1"/>
    <cellStyle name="Lien hypertexte" xfId="21945" builtinId="8" hidden="1"/>
    <cellStyle name="Lien hypertexte" xfId="21939" builtinId="8" hidden="1"/>
    <cellStyle name="Lien hypertexte" xfId="21933" builtinId="8" hidden="1"/>
    <cellStyle name="Lien hypertexte" xfId="21929" builtinId="8" hidden="1"/>
    <cellStyle name="Lien hypertexte" xfId="21925" builtinId="8" hidden="1"/>
    <cellStyle name="Lien hypertexte" xfId="21919" builtinId="8" hidden="1"/>
    <cellStyle name="Lien hypertexte" xfId="21915" builtinId="8" hidden="1"/>
    <cellStyle name="Lien hypertexte" xfId="21911" builtinId="8" hidden="1"/>
    <cellStyle name="Lien hypertexte" xfId="21903" builtinId="8" hidden="1"/>
    <cellStyle name="Lien hypertexte" xfId="21899" builtinId="8" hidden="1"/>
    <cellStyle name="Lien hypertexte" xfId="21895" builtinId="8" hidden="1"/>
    <cellStyle name="Lien hypertexte" xfId="21891" builtinId="8" hidden="1"/>
    <cellStyle name="Lien hypertexte" xfId="21885" builtinId="8" hidden="1"/>
    <cellStyle name="Lien hypertexte" xfId="21881" builtinId="8" hidden="1"/>
    <cellStyle name="Lien hypertexte" xfId="21877" builtinId="8" hidden="1"/>
    <cellStyle name="Lien hypertexte" xfId="21871" builtinId="8" hidden="1"/>
    <cellStyle name="Lien hypertexte" xfId="21865" builtinId="8" hidden="1"/>
    <cellStyle name="Lien hypertexte" xfId="21861" builtinId="8" hidden="1"/>
    <cellStyle name="Lien hypertexte" xfId="21855" builtinId="8" hidden="1"/>
    <cellStyle name="Lien hypertexte" xfId="21851" builtinId="8" hidden="1"/>
    <cellStyle name="Lien hypertexte" xfId="21847" builtinId="8" hidden="1"/>
    <cellStyle name="Lien hypertexte" xfId="21843" builtinId="8" hidden="1"/>
    <cellStyle name="Lien hypertexte" xfId="21837" builtinId="8" hidden="1"/>
    <cellStyle name="Lien hypertexte" xfId="21831" builtinId="8" hidden="1"/>
    <cellStyle name="Lien hypertexte" xfId="21827" builtinId="8" hidden="1"/>
    <cellStyle name="Lien hypertexte" xfId="21821" builtinId="8" hidden="1"/>
    <cellStyle name="Lien hypertexte" xfId="21817" builtinId="8" hidden="1"/>
    <cellStyle name="Lien hypertexte" xfId="21813" builtinId="8" hidden="1"/>
    <cellStyle name="Lien hypertexte" xfId="21807" builtinId="8" hidden="1"/>
    <cellStyle name="Lien hypertexte" xfId="21803" builtinId="8" hidden="1"/>
    <cellStyle name="Lien hypertexte" xfId="21799" builtinId="8" hidden="1"/>
    <cellStyle name="Lien hypertexte" xfId="21791" builtinId="8" hidden="1"/>
    <cellStyle name="Lien hypertexte" xfId="21787" builtinId="8" hidden="1"/>
    <cellStyle name="Lien hypertexte" xfId="21783" builtinId="8" hidden="1"/>
    <cellStyle name="Lien hypertexte" xfId="21779" builtinId="8" hidden="1"/>
    <cellStyle name="Lien hypertexte" xfId="21773" builtinId="8" hidden="1"/>
    <cellStyle name="Lien hypertexte" xfId="21769" builtinId="8" hidden="1"/>
    <cellStyle name="Lien hypertexte" xfId="21765" builtinId="8" hidden="1"/>
    <cellStyle name="Lien hypertexte" xfId="21757" builtinId="8" hidden="1"/>
    <cellStyle name="Lien hypertexte" xfId="21753" builtinId="8" hidden="1"/>
    <cellStyle name="Lien hypertexte" xfId="21749" builtinId="8" hidden="1"/>
    <cellStyle name="Lien hypertexte" xfId="21743" builtinId="8" hidden="1"/>
    <cellStyle name="Lien hypertexte" xfId="21537" builtinId="8" hidden="1"/>
    <cellStyle name="Lien hypertexte" xfId="21281" builtinId="8" hidden="1"/>
    <cellStyle name="Lien hypertexte" xfId="21025" builtinId="8" hidden="1"/>
    <cellStyle name="Lien hypertexte" xfId="20769" builtinId="8" hidden="1"/>
    <cellStyle name="Lien hypertexte" xfId="20513" builtinId="8" hidden="1"/>
    <cellStyle name="Lien hypertexte" xfId="20257" builtinId="8" hidden="1"/>
    <cellStyle name="Lien hypertexte" xfId="20001" builtinId="8" hidden="1"/>
    <cellStyle name="Lien hypertexte" xfId="19745" builtinId="8" hidden="1"/>
    <cellStyle name="Lien hypertexte" xfId="19489" builtinId="8" hidden="1"/>
    <cellStyle name="Lien hypertexte" xfId="19233" builtinId="8" hidden="1"/>
    <cellStyle name="Lien hypertexte" xfId="18977" builtinId="8" hidden="1"/>
    <cellStyle name="Lien hypertexte" xfId="15950" builtinId="8" hidden="1"/>
    <cellStyle name="Lien hypertexte" xfId="15986" builtinId="8" hidden="1"/>
    <cellStyle name="Lien hypertexte" xfId="16020" builtinId="8" hidden="1"/>
    <cellStyle name="Lien hypertexte" xfId="16054" builtinId="8" hidden="1"/>
    <cellStyle name="Lien hypertexte" xfId="16088" builtinId="8" hidden="1"/>
    <cellStyle name="Lien hypertexte" xfId="16122" builtinId="8" hidden="1"/>
    <cellStyle name="Lien hypertexte" xfId="16156" builtinId="8" hidden="1"/>
    <cellStyle name="Lien hypertexte" xfId="16190" builtinId="8" hidden="1"/>
    <cellStyle name="Lien hypertexte" xfId="16224" builtinId="8" hidden="1"/>
    <cellStyle name="Lien hypertexte" xfId="16258" builtinId="8" hidden="1"/>
    <cellStyle name="Lien hypertexte" xfId="16292" builtinId="8" hidden="1"/>
    <cellStyle name="Lien hypertexte" xfId="16326" builtinId="8" hidden="1"/>
    <cellStyle name="Lien hypertexte" xfId="16360" builtinId="8" hidden="1"/>
    <cellStyle name="Lien hypertexte" xfId="16394" builtinId="8" hidden="1"/>
    <cellStyle name="Lien hypertexte" xfId="16428" builtinId="8" hidden="1"/>
    <cellStyle name="Lien hypertexte" xfId="16462" builtinId="8" hidden="1"/>
    <cellStyle name="Lien hypertexte" xfId="16498" builtinId="8" hidden="1"/>
    <cellStyle name="Lien hypertexte" xfId="16532" builtinId="8" hidden="1"/>
    <cellStyle name="Lien hypertexte" xfId="16566" builtinId="8" hidden="1"/>
    <cellStyle name="Lien hypertexte" xfId="16600" builtinId="8" hidden="1"/>
    <cellStyle name="Lien hypertexte" xfId="16634" builtinId="8" hidden="1"/>
    <cellStyle name="Lien hypertexte" xfId="16668" builtinId="8" hidden="1"/>
    <cellStyle name="Lien hypertexte" xfId="16702" builtinId="8" hidden="1"/>
    <cellStyle name="Lien hypertexte" xfId="16736" builtinId="8" hidden="1"/>
    <cellStyle name="Lien hypertexte" xfId="16770" builtinId="8" hidden="1"/>
    <cellStyle name="Lien hypertexte" xfId="16804" builtinId="8" hidden="1"/>
    <cellStyle name="Lien hypertexte" xfId="16838" builtinId="8" hidden="1"/>
    <cellStyle name="Lien hypertexte" xfId="16872" builtinId="8" hidden="1"/>
    <cellStyle name="Lien hypertexte" xfId="16906" builtinId="8" hidden="1"/>
    <cellStyle name="Lien hypertexte" xfId="16940" builtinId="8" hidden="1"/>
    <cellStyle name="Lien hypertexte" xfId="16974" builtinId="8" hidden="1"/>
    <cellStyle name="Lien hypertexte" xfId="17010" builtinId="8" hidden="1"/>
    <cellStyle name="Lien hypertexte" xfId="17044" builtinId="8" hidden="1"/>
    <cellStyle name="Lien hypertexte" xfId="17078" builtinId="8" hidden="1"/>
    <cellStyle name="Lien hypertexte" xfId="17112" builtinId="8" hidden="1"/>
    <cellStyle name="Lien hypertexte" xfId="17146" builtinId="8" hidden="1"/>
    <cellStyle name="Lien hypertexte" xfId="17180" builtinId="8" hidden="1"/>
    <cellStyle name="Lien hypertexte" xfId="17214" builtinId="8" hidden="1"/>
    <cellStyle name="Lien hypertexte" xfId="17248" builtinId="8" hidden="1"/>
    <cellStyle name="Lien hypertexte" xfId="17282" builtinId="8" hidden="1"/>
    <cellStyle name="Lien hypertexte" xfId="17316" builtinId="8" hidden="1"/>
    <cellStyle name="Lien hypertexte" xfId="17350" builtinId="8" hidden="1"/>
    <cellStyle name="Lien hypertexte" xfId="17384" builtinId="8" hidden="1"/>
    <cellStyle name="Lien hypertexte" xfId="17418" builtinId="8" hidden="1"/>
    <cellStyle name="Lien hypertexte" xfId="17452" builtinId="8" hidden="1"/>
    <cellStyle name="Lien hypertexte" xfId="17486" builtinId="8" hidden="1"/>
    <cellStyle name="Lien hypertexte" xfId="17522" builtinId="8" hidden="1"/>
    <cellStyle name="Lien hypertexte" xfId="17556" builtinId="8" hidden="1"/>
    <cellStyle name="Lien hypertexte" xfId="17590" builtinId="8" hidden="1"/>
    <cellStyle name="Lien hypertexte" xfId="17624" builtinId="8" hidden="1"/>
    <cellStyle name="Lien hypertexte" xfId="17658" builtinId="8" hidden="1"/>
    <cellStyle name="Lien hypertexte" xfId="17692" builtinId="8" hidden="1"/>
    <cellStyle name="Lien hypertexte" xfId="17726" builtinId="8" hidden="1"/>
    <cellStyle name="Lien hypertexte" xfId="17760" builtinId="8" hidden="1"/>
    <cellStyle name="Lien hypertexte" xfId="17794" builtinId="8" hidden="1"/>
    <cellStyle name="Lien hypertexte" xfId="17828" builtinId="8" hidden="1"/>
    <cellStyle name="Lien hypertexte" xfId="17862" builtinId="8" hidden="1"/>
    <cellStyle name="Lien hypertexte" xfId="17896" builtinId="8" hidden="1"/>
    <cellStyle name="Lien hypertexte" xfId="17930" builtinId="8" hidden="1"/>
    <cellStyle name="Lien hypertexte" xfId="17964" builtinId="8" hidden="1"/>
    <cellStyle name="Lien hypertexte" xfId="17998" builtinId="8" hidden="1"/>
    <cellStyle name="Lien hypertexte" xfId="18034" builtinId="8" hidden="1"/>
    <cellStyle name="Lien hypertexte" xfId="18068" builtinId="8" hidden="1"/>
    <cellStyle name="Lien hypertexte" xfId="18102" builtinId="8" hidden="1"/>
    <cellStyle name="Lien hypertexte" xfId="18136" builtinId="8" hidden="1"/>
    <cellStyle name="Lien hypertexte" xfId="18170" builtinId="8" hidden="1"/>
    <cellStyle name="Lien hypertexte" xfId="18204" builtinId="8" hidden="1"/>
    <cellStyle name="Lien hypertexte" xfId="18238" builtinId="8" hidden="1"/>
    <cellStyle name="Lien hypertexte" xfId="18272" builtinId="8" hidden="1"/>
    <cellStyle name="Lien hypertexte" xfId="18306" builtinId="8" hidden="1"/>
    <cellStyle name="Lien hypertexte" xfId="18357" builtinId="8" hidden="1"/>
    <cellStyle name="Lien hypertexte" xfId="18391" builtinId="8" hidden="1"/>
    <cellStyle name="Lien hypertexte" xfId="18425" builtinId="8" hidden="1"/>
    <cellStyle name="Lien hypertexte" xfId="18459" builtinId="8" hidden="1"/>
    <cellStyle name="Lien hypertexte" xfId="18493" builtinId="8" hidden="1"/>
    <cellStyle name="Lien hypertexte" xfId="18527" builtinId="8" hidden="1"/>
    <cellStyle name="Lien hypertexte" xfId="18563" builtinId="8" hidden="1"/>
    <cellStyle name="Lien hypertexte" xfId="18597" builtinId="8" hidden="1"/>
    <cellStyle name="Lien hypertexte" xfId="18631" builtinId="8" hidden="1"/>
    <cellStyle name="Lien hypertexte" xfId="18665" builtinId="8" hidden="1"/>
    <cellStyle name="Lien hypertexte" xfId="18699" builtinId="8" hidden="1"/>
    <cellStyle name="Lien hypertexte" xfId="18733" builtinId="8" hidden="1"/>
    <cellStyle name="Lien hypertexte" xfId="18767" builtinId="8" hidden="1"/>
    <cellStyle name="Lien hypertexte" xfId="18801" builtinId="8" hidden="1"/>
    <cellStyle name="Lien hypertexte" xfId="18835" builtinId="8" hidden="1"/>
    <cellStyle name="Lien hypertexte" xfId="18497" builtinId="8" hidden="1"/>
    <cellStyle name="Lien hypertexte" xfId="17968" builtinId="8" hidden="1"/>
    <cellStyle name="Lien hypertexte" xfId="17456" builtinId="8" hidden="1"/>
    <cellStyle name="Lien hypertexte" xfId="16944" builtinId="8" hidden="1"/>
    <cellStyle name="Lien hypertexte" xfId="16432" builtinId="8" hidden="1"/>
    <cellStyle name="Lien hypertexte" xfId="14628" builtinId="8" hidden="1"/>
    <cellStyle name="Lien hypertexte" xfId="14662" builtinId="8" hidden="1"/>
    <cellStyle name="Lien hypertexte" xfId="14694" builtinId="8" hidden="1"/>
    <cellStyle name="Lien hypertexte" xfId="14728" builtinId="8" hidden="1"/>
    <cellStyle name="Lien hypertexte" xfId="14760" builtinId="8" hidden="1"/>
    <cellStyle name="Lien hypertexte" xfId="14794" builtinId="8" hidden="1"/>
    <cellStyle name="Lien hypertexte" xfId="14826" builtinId="8" hidden="1"/>
    <cellStyle name="Lien hypertexte" xfId="14860" builtinId="8" hidden="1"/>
    <cellStyle name="Lien hypertexte" xfId="14892" builtinId="8" hidden="1"/>
    <cellStyle name="Lien hypertexte" xfId="14926" builtinId="8" hidden="1"/>
    <cellStyle name="Lien hypertexte" xfId="14958" builtinId="8" hidden="1"/>
    <cellStyle name="Lien hypertexte" xfId="14992" builtinId="8" hidden="1"/>
    <cellStyle name="Lien hypertexte" xfId="15026" builtinId="8" hidden="1"/>
    <cellStyle name="Lien hypertexte" xfId="15058" builtinId="8" hidden="1"/>
    <cellStyle name="Lien hypertexte" xfId="15092" builtinId="8" hidden="1"/>
    <cellStyle name="Lien hypertexte" xfId="15124" builtinId="8" hidden="1"/>
    <cellStyle name="Lien hypertexte" xfId="15158" builtinId="8" hidden="1"/>
    <cellStyle name="Lien hypertexte" xfId="15190" builtinId="8" hidden="1"/>
    <cellStyle name="Lien hypertexte" xfId="15224" builtinId="8" hidden="1"/>
    <cellStyle name="Lien hypertexte" xfId="15256" builtinId="8" hidden="1"/>
    <cellStyle name="Lien hypertexte" xfId="15290" builtinId="8" hidden="1"/>
    <cellStyle name="Lien hypertexte" xfId="15322" builtinId="8" hidden="1"/>
    <cellStyle name="Lien hypertexte" xfId="15356" builtinId="8" hidden="1"/>
    <cellStyle name="Lien hypertexte" xfId="15388" builtinId="8" hidden="1"/>
    <cellStyle name="Lien hypertexte" xfId="15422" builtinId="8" hidden="1"/>
    <cellStyle name="Lien hypertexte" xfId="15454" builtinId="8" hidden="1"/>
    <cellStyle name="Lien hypertexte" xfId="15488" builtinId="8" hidden="1"/>
    <cellStyle name="Lien hypertexte" xfId="15520" builtinId="8" hidden="1"/>
    <cellStyle name="Lien hypertexte" xfId="15554" builtinId="8" hidden="1"/>
    <cellStyle name="Lien hypertexte" xfId="15586" builtinId="8" hidden="1"/>
    <cellStyle name="Lien hypertexte" xfId="15620" builtinId="8" hidden="1"/>
    <cellStyle name="Lien hypertexte" xfId="15652" builtinId="8" hidden="1"/>
    <cellStyle name="Lien hypertexte" xfId="15686" builtinId="8" hidden="1"/>
    <cellStyle name="Lien hypertexte" xfId="15718" builtinId="8" hidden="1"/>
    <cellStyle name="Lien hypertexte" xfId="15752" builtinId="8" hidden="1"/>
    <cellStyle name="Lien hypertexte" xfId="15784" builtinId="8" hidden="1"/>
    <cellStyle name="Lien hypertexte" xfId="15818" builtinId="8" hidden="1"/>
    <cellStyle name="Lien hypertexte" xfId="15850" builtinId="8" hidden="1"/>
    <cellStyle name="Lien hypertexte" xfId="15884" builtinId="8" hidden="1"/>
    <cellStyle name="Lien hypertexte" xfId="15916" builtinId="8" hidden="1"/>
    <cellStyle name="Lien hypertexte" xfId="15472" builtinId="8" hidden="1"/>
    <cellStyle name="Lien hypertexte" xfId="656" builtinId="8" hidden="1"/>
    <cellStyle name="Lien hypertexte" xfId="688" builtinId="8" hidden="1"/>
    <cellStyle name="Lien hypertexte" xfId="722" builtinId="8" hidden="1"/>
    <cellStyle name="Lien hypertexte" xfId="754" builtinId="8" hidden="1"/>
    <cellStyle name="Lien hypertexte" xfId="786" builtinId="8" hidden="1"/>
    <cellStyle name="Lien hypertexte" xfId="818" builtinId="8" hidden="1"/>
    <cellStyle name="Lien hypertexte" xfId="852" builtinId="8" hidden="1"/>
    <cellStyle name="Lien hypertexte" xfId="884" builtinId="8" hidden="1"/>
    <cellStyle name="Lien hypertexte" xfId="916" builtinId="8" hidden="1"/>
    <cellStyle name="Lien hypertexte" xfId="948" builtinId="8" hidden="1"/>
    <cellStyle name="Lien hypertexte" xfId="982" builtinId="8" hidden="1"/>
    <cellStyle name="Lien hypertexte" xfId="1014" builtinId="8" hidden="1"/>
    <cellStyle name="Lien hypertexte" xfId="1046" builtinId="8" hidden="1"/>
    <cellStyle name="Lien hypertexte" xfId="1078" builtinId="8" hidden="1"/>
    <cellStyle name="Lien hypertexte" xfId="1112" builtinId="8" hidden="1"/>
    <cellStyle name="Lien hypertexte" xfId="1144" builtinId="8" hidden="1"/>
    <cellStyle name="Lien hypertexte" xfId="14530" builtinId="8" hidden="1"/>
    <cellStyle name="Lien hypertexte" xfId="14562" builtinId="8" hidden="1"/>
    <cellStyle name="Lien hypertexte" xfId="14596" builtinId="8" hidden="1"/>
    <cellStyle name="Lien hypertexte" xfId="14576" builtinId="8" hidden="1"/>
    <cellStyle name="Lien hypertexte" xfId="370" builtinId="8" hidden="1"/>
    <cellStyle name="Lien hypertexte" xfId="402" builtinId="8" hidden="1"/>
    <cellStyle name="Lien hypertexte" xfId="434" builtinId="8" hidden="1"/>
    <cellStyle name="Lien hypertexte" xfId="468" builtinId="8" hidden="1"/>
    <cellStyle name="Lien hypertexte" xfId="500" builtinId="8" hidden="1"/>
    <cellStyle name="Lien hypertexte" xfId="532" builtinId="8" hidden="1"/>
    <cellStyle name="Lien hypertexte" xfId="564" builtinId="8" hidden="1"/>
    <cellStyle name="Lien hypertexte" xfId="596" builtinId="8" hidden="1"/>
    <cellStyle name="Lien hypertexte" xfId="628" builtinId="8" hidden="1"/>
    <cellStyle name="Lien hypertexte" xfId="204" builtinId="8" hidden="1"/>
    <cellStyle name="Lien hypertexte" xfId="236" builtinId="8" hidden="1"/>
    <cellStyle name="Lien hypertexte" xfId="268" builtinId="8" hidden="1"/>
    <cellStyle name="Lien hypertexte" xfId="300" builtinId="8" hidden="1"/>
    <cellStyle name="Lien hypertexte" xfId="332" builtinId="8" hidden="1"/>
    <cellStyle name="Lien hypertexte" xfId="140" builtinId="8" hidden="1"/>
    <cellStyle name="Lien hypertexte" xfId="172" builtinId="8" hidden="1"/>
    <cellStyle name="Lien hypertexte" xfId="92" builtinId="8" hidden="1"/>
    <cellStyle name="Lien hypertexte" xfId="68" builtinId="8" hidden="1"/>
    <cellStyle name="Lien hypertexte" xfId="52" builtinId="8" hidden="1"/>
    <cellStyle name="Lien hypertexte" xfId="56" builtinId="8" hidden="1"/>
    <cellStyle name="Lien hypertexte" xfId="66" builtinId="8" hidden="1"/>
    <cellStyle name="Lien hypertexte" xfId="62" builtinId="8" hidden="1"/>
    <cellStyle name="Lien hypertexte" xfId="58" builtinId="8" hidden="1"/>
    <cellStyle name="Lien hypertexte" xfId="80" builtinId="8" hidden="1"/>
    <cellStyle name="Lien hypertexte" xfId="76" builtinId="8" hidden="1"/>
    <cellStyle name="Lien hypertexte" xfId="72" builtinId="8" hidden="1"/>
    <cellStyle name="Lien hypertexte" xfId="122" builtinId="8" hidden="1"/>
    <cellStyle name="Lien hypertexte" xfId="118" builtinId="8" hidden="1"/>
    <cellStyle name="Lien hypertexte" xfId="114" builtinId="8" hidden="1"/>
    <cellStyle name="Lien hypertexte" xfId="110" builtinId="8" hidden="1"/>
    <cellStyle name="Lien hypertexte" xfId="104" builtinId="8" hidden="1"/>
    <cellStyle name="Lien hypertexte" xfId="100" builtinId="8" hidden="1"/>
    <cellStyle name="Lien hypertexte" xfId="96" builtinId="8" hidden="1"/>
    <cellStyle name="Lien hypertexte" xfId="90" builtinId="8" hidden="1"/>
    <cellStyle name="Lien hypertexte" xfId="86" builtinId="8" hidden="1"/>
    <cellStyle name="Lien hypertexte" xfId="194" builtinId="8" hidden="1"/>
    <cellStyle name="Lien hypertexte" xfId="190" builtinId="8" hidden="1"/>
    <cellStyle name="Lien hypertexte" xfId="184" builtinId="8" hidden="1"/>
    <cellStyle name="Lien hypertexte" xfId="180" builtinId="8" hidden="1"/>
    <cellStyle name="Lien hypertexte" xfId="176" builtinId="8" hidden="1"/>
    <cellStyle name="Lien hypertexte" xfId="170" builtinId="8" hidden="1"/>
    <cellStyle name="Lien hypertexte" xfId="166" builtinId="8" hidden="1"/>
    <cellStyle name="Lien hypertexte" xfId="162" builtinId="8" hidden="1"/>
    <cellStyle name="Lien hypertexte" xfId="158" builtinId="8" hidden="1"/>
    <cellStyle name="Lien hypertexte" xfId="152" builtinId="8" hidden="1"/>
    <cellStyle name="Lien hypertexte" xfId="148" builtinId="8" hidden="1"/>
    <cellStyle name="Lien hypertexte" xfId="144" builtinId="8" hidden="1"/>
    <cellStyle name="Lien hypertexte" xfId="138" builtinId="8" hidden="1"/>
    <cellStyle name="Lien hypertexte" xfId="134" builtinId="8" hidden="1"/>
    <cellStyle name="Lien hypertexte" xfId="130" builtinId="8" hidden="1"/>
    <cellStyle name="Lien hypertexte" xfId="126" builtinId="8" hidden="1"/>
    <cellStyle name="Lien hypertexte" xfId="344" builtinId="8" hidden="1"/>
    <cellStyle name="Lien hypertexte" xfId="340" builtinId="8" hidden="1"/>
    <cellStyle name="Lien hypertexte" xfId="336" builtinId="8" hidden="1"/>
    <cellStyle name="Lien hypertexte" xfId="330" builtinId="8" hidden="1"/>
    <cellStyle name="Lien hypertexte" xfId="326" builtinId="8" hidden="1"/>
    <cellStyle name="Lien hypertexte" xfId="322" builtinId="8" hidden="1"/>
    <cellStyle name="Lien hypertexte" xfId="318" builtinId="8" hidden="1"/>
    <cellStyle name="Lien hypertexte" xfId="312" builtinId="8" hidden="1"/>
    <cellStyle name="Lien hypertexte" xfId="308" builtinId="8" hidden="1"/>
    <cellStyle name="Lien hypertexte" xfId="304" builtinId="8" hidden="1"/>
    <cellStyle name="Lien hypertexte" xfId="298" builtinId="8" hidden="1"/>
    <cellStyle name="Lien hypertexte" xfId="294" builtinId="8" hidden="1"/>
    <cellStyle name="Lien hypertexte" xfId="290" builtinId="8" hidden="1"/>
    <cellStyle name="Lien hypertexte" xfId="286" builtinId="8" hidden="1"/>
    <cellStyle name="Lien hypertexte" xfId="280" builtinId="8" hidden="1"/>
    <cellStyle name="Lien hypertexte" xfId="276" builtinId="8" hidden="1"/>
    <cellStyle name="Lien hypertexte" xfId="272" builtinId="8" hidden="1"/>
    <cellStyle name="Lien hypertexte" xfId="266" builtinId="8" hidden="1"/>
    <cellStyle name="Lien hypertexte" xfId="262" builtinId="8" hidden="1"/>
    <cellStyle name="Lien hypertexte" xfId="258" builtinId="8" hidden="1"/>
    <cellStyle name="Lien hypertexte" xfId="254" builtinId="8" hidden="1"/>
    <cellStyle name="Lien hypertexte" xfId="248" builtinId="8" hidden="1"/>
    <cellStyle name="Lien hypertexte" xfId="244" builtinId="8" hidden="1"/>
    <cellStyle name="Lien hypertexte" xfId="240" builtinId="8" hidden="1"/>
    <cellStyle name="Lien hypertexte" xfId="234" builtinId="8" hidden="1"/>
    <cellStyle name="Lien hypertexte" xfId="230" builtinId="8" hidden="1"/>
    <cellStyle name="Lien hypertexte" xfId="226" builtinId="8" hidden="1"/>
    <cellStyle name="Lien hypertexte" xfId="222" builtinId="8" hidden="1"/>
    <cellStyle name="Lien hypertexte" xfId="216" builtinId="8" hidden="1"/>
    <cellStyle name="Lien hypertexte" xfId="212" builtinId="8" hidden="1"/>
    <cellStyle name="Lien hypertexte" xfId="208" builtinId="8" hidden="1"/>
    <cellStyle name="Lien hypertexte" xfId="202" builtinId="8" hidden="1"/>
    <cellStyle name="Lien hypertexte" xfId="198" builtinId="8" hidden="1"/>
    <cellStyle name="Lien hypertexte" xfId="650" builtinId="8" hidden="1"/>
    <cellStyle name="Lien hypertexte" xfId="646" builtinId="8" hidden="1"/>
    <cellStyle name="Lien hypertexte" xfId="640" builtinId="8" hidden="1"/>
    <cellStyle name="Lien hypertexte" xfId="636" builtinId="8" hidden="1"/>
    <cellStyle name="Lien hypertexte" xfId="632" builtinId="8" hidden="1"/>
    <cellStyle name="Lien hypertexte" xfId="626" builtinId="8" hidden="1"/>
    <cellStyle name="Lien hypertexte" xfId="622" builtinId="8" hidden="1"/>
    <cellStyle name="Lien hypertexte" xfId="618" builtinId="8" hidden="1"/>
    <cellStyle name="Lien hypertexte" xfId="614" builtinId="8" hidden="1"/>
    <cellStyle name="Lien hypertexte" xfId="608" builtinId="8" hidden="1"/>
    <cellStyle name="Lien hypertexte" xfId="604" builtinId="8" hidden="1"/>
    <cellStyle name="Lien hypertexte" xfId="600" builtinId="8" hidden="1"/>
    <cellStyle name="Lien hypertexte" xfId="594" builtinId="8" hidden="1"/>
    <cellStyle name="Lien hypertexte" xfId="590" builtinId="8" hidden="1"/>
    <cellStyle name="Lien hypertexte" xfId="586" builtinId="8" hidden="1"/>
    <cellStyle name="Lien hypertexte" xfId="582" builtinId="8" hidden="1"/>
    <cellStyle name="Lien hypertexte" xfId="576" builtinId="8" hidden="1"/>
    <cellStyle name="Lien hypertexte" xfId="572" builtinId="8" hidden="1"/>
    <cellStyle name="Lien hypertexte" xfId="568" builtinId="8" hidden="1"/>
    <cellStyle name="Lien hypertexte" xfId="562" builtinId="8" hidden="1"/>
    <cellStyle name="Lien hypertexte" xfId="558" builtinId="8" hidden="1"/>
    <cellStyle name="Lien hypertexte" xfId="554" builtinId="8" hidden="1"/>
    <cellStyle name="Lien hypertexte" xfId="550" builtinId="8" hidden="1"/>
    <cellStyle name="Lien hypertexte" xfId="544" builtinId="8" hidden="1"/>
    <cellStyle name="Lien hypertexte" xfId="540" builtinId="8" hidden="1"/>
    <cellStyle name="Lien hypertexte" xfId="536" builtinId="8" hidden="1"/>
    <cellStyle name="Lien hypertexte" xfId="530" builtinId="8" hidden="1"/>
    <cellStyle name="Lien hypertexte" xfId="526" builtinId="8" hidden="1"/>
    <cellStyle name="Lien hypertexte" xfId="522" builtinId="8" hidden="1"/>
    <cellStyle name="Lien hypertexte" xfId="518" builtinId="8" hidden="1"/>
    <cellStyle name="Lien hypertexte" xfId="512" builtinId="8" hidden="1"/>
    <cellStyle name="Lien hypertexte" xfId="508" builtinId="8" hidden="1"/>
    <cellStyle name="Lien hypertexte" xfId="504" builtinId="8" hidden="1"/>
    <cellStyle name="Lien hypertexte" xfId="498" builtinId="8" hidden="1"/>
    <cellStyle name="Lien hypertexte" xfId="494" builtinId="8" hidden="1"/>
    <cellStyle name="Lien hypertexte" xfId="490" builtinId="8" hidden="1"/>
    <cellStyle name="Lien hypertexte" xfId="486" builtinId="8" hidden="1"/>
    <cellStyle name="Lien hypertexte" xfId="480" builtinId="8" hidden="1"/>
    <cellStyle name="Lien hypertexte" xfId="476" builtinId="8" hidden="1"/>
    <cellStyle name="Lien hypertexte" xfId="472" builtinId="8" hidden="1"/>
    <cellStyle name="Lien hypertexte" xfId="466" builtinId="8" hidden="1"/>
    <cellStyle name="Lien hypertexte" xfId="462" builtinId="8" hidden="1"/>
    <cellStyle name="Lien hypertexte" xfId="458" builtinId="8" hidden="1"/>
    <cellStyle name="Lien hypertexte" xfId="452" builtinId="8" hidden="1"/>
    <cellStyle name="Lien hypertexte" xfId="446" builtinId="8" hidden="1"/>
    <cellStyle name="Lien hypertexte" xfId="442" builtinId="8" hidden="1"/>
    <cellStyle name="Lien hypertexte" xfId="438" builtinId="8" hidden="1"/>
    <cellStyle name="Lien hypertexte" xfId="432" builtinId="8" hidden="1"/>
    <cellStyle name="Lien hypertexte" xfId="428" builtinId="8" hidden="1"/>
    <cellStyle name="Lien hypertexte" xfId="424" builtinId="8" hidden="1"/>
    <cellStyle name="Lien hypertexte" xfId="420" builtinId="8" hidden="1"/>
    <cellStyle name="Lien hypertexte" xfId="414" builtinId="8" hidden="1"/>
    <cellStyle name="Lien hypertexte" xfId="410" builtinId="8" hidden="1"/>
    <cellStyle name="Lien hypertexte" xfId="406" builtinId="8" hidden="1"/>
    <cellStyle name="Lien hypertexte" xfId="400" builtinId="8" hidden="1"/>
    <cellStyle name="Lien hypertexte" xfId="396" builtinId="8" hidden="1"/>
    <cellStyle name="Lien hypertexte" xfId="392" builtinId="8" hidden="1"/>
    <cellStyle name="Lien hypertexte" xfId="388" builtinId="8" hidden="1"/>
    <cellStyle name="Lien hypertexte" xfId="382" builtinId="8" hidden="1"/>
    <cellStyle name="Lien hypertexte" xfId="378" builtinId="8" hidden="1"/>
    <cellStyle name="Lien hypertexte" xfId="374" builtinId="8" hidden="1"/>
    <cellStyle name="Lien hypertexte" xfId="368" builtinId="8" hidden="1"/>
    <cellStyle name="Lien hypertexte" xfId="364" builtinId="8" hidden="1"/>
    <cellStyle name="Lien hypertexte" xfId="360" builtinId="8" hidden="1"/>
    <cellStyle name="Lien hypertexte" xfId="356" builtinId="8" hidden="1"/>
    <cellStyle name="Lien hypertexte" xfId="350" builtinId="8" hidden="1"/>
    <cellStyle name="Lien hypertexte" xfId="710" builtinId="8" hidden="1"/>
    <cellStyle name="Lien hypertexte" xfId="966" builtinId="8" hidden="1"/>
    <cellStyle name="Lien hypertexte" xfId="14626" builtinId="8" hidden="1"/>
    <cellStyle name="Lien hypertexte" xfId="14622" builtinId="8" hidden="1"/>
    <cellStyle name="Lien hypertexte" xfId="14618" builtinId="8" hidden="1"/>
    <cellStyle name="Lien hypertexte" xfId="14614" builtinId="8" hidden="1"/>
    <cellStyle name="Lien hypertexte" xfId="14608" builtinId="8" hidden="1"/>
    <cellStyle name="Lien hypertexte" xfId="14604" builtinId="8" hidden="1"/>
    <cellStyle name="Lien hypertexte" xfId="14600" builtinId="8" hidden="1"/>
    <cellStyle name="Lien hypertexte" xfId="14594" builtinId="8" hidden="1"/>
    <cellStyle name="Lien hypertexte" xfId="14590" builtinId="8" hidden="1"/>
    <cellStyle name="Lien hypertexte" xfId="14586" builtinId="8" hidden="1"/>
    <cellStyle name="Lien hypertexte" xfId="14582" builtinId="8" hidden="1"/>
    <cellStyle name="Lien hypertexte" xfId="14574" builtinId="8" hidden="1"/>
    <cellStyle name="Lien hypertexte" xfId="14570" builtinId="8" hidden="1"/>
    <cellStyle name="Lien hypertexte" xfId="14566" builtinId="8" hidden="1"/>
    <cellStyle name="Lien hypertexte" xfId="14560" builtinId="8" hidden="1"/>
    <cellStyle name="Lien hypertexte" xfId="14556" builtinId="8" hidden="1"/>
    <cellStyle name="Lien hypertexte" xfId="14552" builtinId="8" hidden="1"/>
    <cellStyle name="Lien hypertexte" xfId="14548" builtinId="8" hidden="1"/>
    <cellStyle name="Lien hypertexte" xfId="14542" builtinId="8" hidden="1"/>
    <cellStyle name="Lien hypertexte" xfId="14538" builtinId="8" hidden="1"/>
    <cellStyle name="Lien hypertexte" xfId="14534" builtinId="8" hidden="1"/>
    <cellStyle name="Lien hypertexte" xfId="14528" builtinId="8" hidden="1"/>
    <cellStyle name="Lien hypertexte" xfId="14524" builtinId="8" hidden="1"/>
    <cellStyle name="Lien hypertexte" xfId="14520" builtinId="8" hidden="1"/>
    <cellStyle name="Lien hypertexte" xfId="14516" builtinId="8" hidden="1"/>
    <cellStyle name="Lien hypertexte" xfId="3655" builtinId="8" hidden="1"/>
    <cellStyle name="Lien hypertexte" xfId="51" builtinId="8" hidden="1"/>
    <cellStyle name="Lien hypertexte" xfId="1148" builtinId="8" hidden="1"/>
    <cellStyle name="Lien hypertexte" xfId="1142" builtinId="8" hidden="1"/>
    <cellStyle name="Lien hypertexte" xfId="1138" builtinId="8" hidden="1"/>
    <cellStyle name="Lien hypertexte" xfId="1134" builtinId="8" hidden="1"/>
    <cellStyle name="Lien hypertexte" xfId="1130" builtinId="8" hidden="1"/>
    <cellStyle name="Lien hypertexte" xfId="1124" builtinId="8" hidden="1"/>
    <cellStyle name="Lien hypertexte" xfId="1120" builtinId="8" hidden="1"/>
    <cellStyle name="Lien hypertexte" xfId="1116" builtinId="8" hidden="1"/>
    <cellStyle name="Lien hypertexte" xfId="1110" builtinId="8" hidden="1"/>
    <cellStyle name="Lien hypertexte" xfId="1106" builtinId="8" hidden="1"/>
    <cellStyle name="Lien hypertexte" xfId="1102" builtinId="8" hidden="1"/>
    <cellStyle name="Lien hypertexte" xfId="1098" builtinId="8" hidden="1"/>
    <cellStyle name="Lien hypertexte" xfId="1090" builtinId="8" hidden="1"/>
    <cellStyle name="Lien hypertexte" xfId="1086" builtinId="8" hidden="1"/>
    <cellStyle name="Lien hypertexte" xfId="1082" builtinId="8" hidden="1"/>
    <cellStyle name="Lien hypertexte" xfId="1076" builtinId="8" hidden="1"/>
    <cellStyle name="Lien hypertexte" xfId="1072" builtinId="8" hidden="1"/>
    <cellStyle name="Lien hypertexte" xfId="1068" builtinId="8" hidden="1"/>
    <cellStyle name="Lien hypertexte" xfId="1064" builtinId="8" hidden="1"/>
    <cellStyle name="Lien hypertexte" xfId="1058" builtinId="8" hidden="1"/>
    <cellStyle name="Lien hypertexte" xfId="1054" builtinId="8" hidden="1"/>
    <cellStyle name="Lien hypertexte" xfId="1050" builtinId="8" hidden="1"/>
    <cellStyle name="Lien hypertexte" xfId="1044" builtinId="8" hidden="1"/>
    <cellStyle name="Lien hypertexte" xfId="1040" builtinId="8" hidden="1"/>
    <cellStyle name="Lien hypertexte" xfId="1036" builtinId="8" hidden="1"/>
    <cellStyle name="Lien hypertexte" xfId="1032" builtinId="8" hidden="1"/>
    <cellStyle name="Lien hypertexte" xfId="1026" builtinId="8" hidden="1"/>
    <cellStyle name="Lien hypertexte" xfId="1022" builtinId="8" hidden="1"/>
    <cellStyle name="Lien hypertexte" xfId="1018" builtinId="8" hidden="1"/>
    <cellStyle name="Lien hypertexte" xfId="1012" builtinId="8" hidden="1"/>
    <cellStyle name="Lien hypertexte" xfId="1008" builtinId="8" hidden="1"/>
    <cellStyle name="Lien hypertexte" xfId="1004" builtinId="8" hidden="1"/>
    <cellStyle name="Lien hypertexte" xfId="1000" builtinId="8" hidden="1"/>
    <cellStyle name="Lien hypertexte" xfId="994" builtinId="8" hidden="1"/>
    <cellStyle name="Lien hypertexte" xfId="990" builtinId="8" hidden="1"/>
    <cellStyle name="Lien hypertexte" xfId="986" builtinId="8" hidden="1"/>
    <cellStyle name="Lien hypertexte" xfId="980" builtinId="8" hidden="1"/>
    <cellStyle name="Lien hypertexte" xfId="976" builtinId="8" hidden="1"/>
    <cellStyle name="Lien hypertexte" xfId="972" builtinId="8" hidden="1"/>
    <cellStyle name="Lien hypertexte" xfId="968" builtinId="8" hidden="1"/>
    <cellStyle name="Lien hypertexte" xfId="960" builtinId="8" hidden="1"/>
    <cellStyle name="Lien hypertexte" xfId="956" builtinId="8" hidden="1"/>
    <cellStyle name="Lien hypertexte" xfId="952" builtinId="8" hidden="1"/>
    <cellStyle name="Lien hypertexte" xfId="946" builtinId="8" hidden="1"/>
    <cellStyle name="Lien hypertexte" xfId="942" builtinId="8" hidden="1"/>
    <cellStyle name="Lien hypertexte" xfId="938" builtinId="8" hidden="1"/>
    <cellStyle name="Lien hypertexte" xfId="934" builtinId="8" hidden="1"/>
    <cellStyle name="Lien hypertexte" xfId="928" builtinId="8" hidden="1"/>
    <cellStyle name="Lien hypertexte" xfId="924" builtinId="8" hidden="1"/>
    <cellStyle name="Lien hypertexte" xfId="920" builtinId="8" hidden="1"/>
    <cellStyle name="Lien hypertexte" xfId="914" builtinId="8" hidden="1"/>
    <cellStyle name="Lien hypertexte" xfId="910" builtinId="8" hidden="1"/>
    <cellStyle name="Lien hypertexte" xfId="906" builtinId="8" hidden="1"/>
    <cellStyle name="Lien hypertexte" xfId="902" builtinId="8" hidden="1"/>
    <cellStyle name="Lien hypertexte" xfId="896" builtinId="8" hidden="1"/>
    <cellStyle name="Lien hypertexte" xfId="892" builtinId="8" hidden="1"/>
    <cellStyle name="Lien hypertexte" xfId="888" builtinId="8" hidden="1"/>
    <cellStyle name="Lien hypertexte" xfId="882" builtinId="8" hidden="1"/>
    <cellStyle name="Lien hypertexte" xfId="878" builtinId="8" hidden="1"/>
    <cellStyle name="Lien hypertexte" xfId="874" builtinId="8" hidden="1"/>
    <cellStyle name="Lien hypertexte" xfId="870" builtinId="8" hidden="1"/>
    <cellStyle name="Lien hypertexte" xfId="864" builtinId="8" hidden="1"/>
    <cellStyle name="Lien hypertexte" xfId="860" builtinId="8" hidden="1"/>
    <cellStyle name="Lien hypertexte" xfId="856" builtinId="8" hidden="1"/>
    <cellStyle name="Lien hypertexte" xfId="850" builtinId="8" hidden="1"/>
    <cellStyle name="Lien hypertexte" xfId="846" builtinId="8" hidden="1"/>
    <cellStyle name="Lien hypertexte" xfId="842" builtinId="8" hidden="1"/>
    <cellStyle name="Lien hypertexte" xfId="836" builtinId="8" hidden="1"/>
    <cellStyle name="Lien hypertexte" xfId="830" builtinId="8" hidden="1"/>
    <cellStyle name="Lien hypertexte" xfId="826" builtinId="8" hidden="1"/>
    <cellStyle name="Lien hypertexte" xfId="822" builtinId="8" hidden="1"/>
    <cellStyle name="Lien hypertexte" xfId="816" builtinId="8" hidden="1"/>
    <cellStyle name="Lien hypertexte" xfId="812" builtinId="8" hidden="1"/>
    <cellStyle name="Lien hypertexte" xfId="808" builtinId="8" hidden="1"/>
    <cellStyle name="Lien hypertexte" xfId="804" builtinId="8" hidden="1"/>
    <cellStyle name="Lien hypertexte" xfId="798" builtinId="8" hidden="1"/>
    <cellStyle name="Lien hypertexte" xfId="794" builtinId="8" hidden="1"/>
    <cellStyle name="Lien hypertexte" xfId="790" builtinId="8" hidden="1"/>
    <cellStyle name="Lien hypertexte" xfId="784" builtinId="8" hidden="1"/>
    <cellStyle name="Lien hypertexte" xfId="780" builtinId="8" hidden="1"/>
    <cellStyle name="Lien hypertexte" xfId="776" builtinId="8" hidden="1"/>
    <cellStyle name="Lien hypertexte" xfId="772" builtinId="8" hidden="1"/>
    <cellStyle name="Lien hypertexte" xfId="766" builtinId="8" hidden="1"/>
    <cellStyle name="Lien hypertexte" xfId="762" builtinId="8" hidden="1"/>
    <cellStyle name="Lien hypertexte" xfId="758" builtinId="8" hidden="1"/>
    <cellStyle name="Lien hypertexte" xfId="752" builtinId="8" hidden="1"/>
    <cellStyle name="Lien hypertexte" xfId="748" builtinId="8" hidden="1"/>
    <cellStyle name="Lien hypertexte" xfId="744" builtinId="8" hidden="1"/>
    <cellStyle name="Lien hypertexte" xfId="740" builtinId="8" hidden="1"/>
    <cellStyle name="Lien hypertexte" xfId="734" builtinId="8" hidden="1"/>
    <cellStyle name="Lien hypertexte" xfId="730" builtinId="8" hidden="1"/>
    <cellStyle name="Lien hypertexte" xfId="726" builtinId="8" hidden="1"/>
    <cellStyle name="Lien hypertexte" xfId="720" builtinId="8" hidden="1"/>
    <cellStyle name="Lien hypertexte" xfId="716" builtinId="8" hidden="1"/>
    <cellStyle name="Lien hypertexte" xfId="712" builtinId="8" hidden="1"/>
    <cellStyle name="Lien hypertexte" xfId="706" builtinId="8" hidden="1"/>
    <cellStyle name="Lien hypertexte" xfId="700" builtinId="8" hidden="1"/>
    <cellStyle name="Lien hypertexte" xfId="696" builtinId="8" hidden="1"/>
    <cellStyle name="Lien hypertexte" xfId="692" builtinId="8" hidden="1"/>
    <cellStyle name="Lien hypertexte" xfId="686" builtinId="8" hidden="1"/>
    <cellStyle name="Lien hypertexte" xfId="682" builtinId="8" hidden="1"/>
    <cellStyle name="Lien hypertexte" xfId="678" builtinId="8" hidden="1"/>
    <cellStyle name="Lien hypertexte" xfId="674" builtinId="8" hidden="1"/>
    <cellStyle name="Lien hypertexte" xfId="668" builtinId="8" hidden="1"/>
    <cellStyle name="Lien hypertexte" xfId="664" builtinId="8" hidden="1"/>
    <cellStyle name="Lien hypertexte" xfId="660" builtinId="8" hidden="1"/>
    <cellStyle name="Lien hypertexte" xfId="654" builtinId="8" hidden="1"/>
    <cellStyle name="Lien hypertexte" xfId="14640" builtinId="8" hidden="1"/>
    <cellStyle name="Lien hypertexte" xfId="14768" builtinId="8" hidden="1"/>
    <cellStyle name="Lien hypertexte" xfId="14896" builtinId="8" hidden="1"/>
    <cellStyle name="Lien hypertexte" xfId="15088" builtinId="8" hidden="1"/>
    <cellStyle name="Lien hypertexte" xfId="15216" builtinId="8" hidden="1"/>
    <cellStyle name="Lien hypertexte" xfId="15344" builtinId="8" hidden="1"/>
    <cellStyle name="Lien hypertexte" xfId="15536" builtinId="8" hidden="1"/>
    <cellStyle name="Lien hypertexte" xfId="15664" builtinId="8" hidden="1"/>
    <cellStyle name="Lien hypertexte" xfId="15792" builtinId="8" hidden="1"/>
    <cellStyle name="Lien hypertexte" xfId="15920" builtinId="8" hidden="1"/>
    <cellStyle name="Lien hypertexte" xfId="15930" builtinId="8" hidden="1"/>
    <cellStyle name="Lien hypertexte" xfId="15926" builtinId="8" hidden="1"/>
    <cellStyle name="Lien hypertexte" xfId="15922" builtinId="8" hidden="1"/>
    <cellStyle name="Lien hypertexte" xfId="15914" builtinId="8" hidden="1"/>
    <cellStyle name="Lien hypertexte" xfId="15910" builtinId="8" hidden="1"/>
    <cellStyle name="Lien hypertexte" xfId="15906" builtinId="8" hidden="1"/>
    <cellStyle name="Lien hypertexte" xfId="15902" builtinId="8" hidden="1"/>
    <cellStyle name="Lien hypertexte" xfId="15896" builtinId="8" hidden="1"/>
    <cellStyle name="Lien hypertexte" xfId="15892" builtinId="8" hidden="1"/>
    <cellStyle name="Lien hypertexte" xfId="15888" builtinId="8" hidden="1"/>
    <cellStyle name="Lien hypertexte" xfId="15882" builtinId="8" hidden="1"/>
    <cellStyle name="Lien hypertexte" xfId="15878" builtinId="8" hidden="1"/>
    <cellStyle name="Lien hypertexte" xfId="15874" builtinId="8" hidden="1"/>
    <cellStyle name="Lien hypertexte" xfId="15870" builtinId="8" hidden="1"/>
    <cellStyle name="Lien hypertexte" xfId="15864" builtinId="8" hidden="1"/>
    <cellStyle name="Lien hypertexte" xfId="15860" builtinId="8" hidden="1"/>
    <cellStyle name="Lien hypertexte" xfId="15854" builtinId="8" hidden="1"/>
    <cellStyle name="Lien hypertexte" xfId="15848" builtinId="8" hidden="1"/>
    <cellStyle name="Lien hypertexte" xfId="15844" builtinId="8" hidden="1"/>
    <cellStyle name="Lien hypertexte" xfId="15840" builtinId="8" hidden="1"/>
    <cellStyle name="Lien hypertexte" xfId="15836" builtinId="8" hidden="1"/>
    <cellStyle name="Lien hypertexte" xfId="15830" builtinId="8" hidden="1"/>
    <cellStyle name="Lien hypertexte" xfId="15826" builtinId="8" hidden="1"/>
    <cellStyle name="Lien hypertexte" xfId="15822" builtinId="8" hidden="1"/>
    <cellStyle name="Lien hypertexte" xfId="15816" builtinId="8" hidden="1"/>
    <cellStyle name="Lien hypertexte" xfId="15812" builtinId="8" hidden="1"/>
    <cellStyle name="Lien hypertexte" xfId="15808" builtinId="8" hidden="1"/>
    <cellStyle name="Lien hypertexte" xfId="15804" builtinId="8" hidden="1"/>
    <cellStyle name="Lien hypertexte" xfId="15798" builtinId="8" hidden="1"/>
    <cellStyle name="Lien hypertexte" xfId="15794" builtinId="8" hidden="1"/>
    <cellStyle name="Lien hypertexte" xfId="15788" builtinId="8" hidden="1"/>
    <cellStyle name="Lien hypertexte" xfId="15782" builtinId="8" hidden="1"/>
    <cellStyle name="Lien hypertexte" xfId="15778" builtinId="8" hidden="1"/>
    <cellStyle name="Lien hypertexte" xfId="15774" builtinId="8" hidden="1"/>
    <cellStyle name="Lien hypertexte" xfId="15770" builtinId="8" hidden="1"/>
    <cellStyle name="Lien hypertexte" xfId="15764" builtinId="8" hidden="1"/>
    <cellStyle name="Lien hypertexte" xfId="15760" builtinId="8" hidden="1"/>
    <cellStyle name="Lien hypertexte" xfId="15756" builtinId="8" hidden="1"/>
    <cellStyle name="Lien hypertexte" xfId="15750" builtinId="8" hidden="1"/>
    <cellStyle name="Lien hypertexte" xfId="15746" builtinId="8" hidden="1"/>
    <cellStyle name="Lien hypertexte" xfId="15742" builtinId="8" hidden="1"/>
    <cellStyle name="Lien hypertexte" xfId="15738" builtinId="8" hidden="1"/>
    <cellStyle name="Lien hypertexte" xfId="15732" builtinId="8" hidden="1"/>
    <cellStyle name="Lien hypertexte" xfId="15726" builtinId="8" hidden="1"/>
    <cellStyle name="Lien hypertexte" xfId="15722" builtinId="8" hidden="1"/>
    <cellStyle name="Lien hypertexte" xfId="15716" builtinId="8" hidden="1"/>
    <cellStyle name="Lien hypertexte" xfId="15712" builtinId="8" hidden="1"/>
    <cellStyle name="Lien hypertexte" xfId="15708" builtinId="8" hidden="1"/>
    <cellStyle name="Lien hypertexte" xfId="15704" builtinId="8" hidden="1"/>
    <cellStyle name="Lien hypertexte" xfId="15698" builtinId="8" hidden="1"/>
    <cellStyle name="Lien hypertexte" xfId="15694" builtinId="8" hidden="1"/>
    <cellStyle name="Lien hypertexte" xfId="15690" builtinId="8" hidden="1"/>
    <cellStyle name="Lien hypertexte" xfId="15684" builtinId="8" hidden="1"/>
    <cellStyle name="Lien hypertexte" xfId="15680" builtinId="8" hidden="1"/>
    <cellStyle name="Lien hypertexte" xfId="15676" builtinId="8" hidden="1"/>
    <cellStyle name="Lien hypertexte" xfId="15672" builtinId="8" hidden="1"/>
    <cellStyle name="Lien hypertexte" xfId="15666" builtinId="8" hidden="1"/>
    <cellStyle name="Lien hypertexte" xfId="15660" builtinId="8" hidden="1"/>
    <cellStyle name="Lien hypertexte" xfId="15656" builtinId="8" hidden="1"/>
    <cellStyle name="Lien hypertexte" xfId="15650" builtinId="8" hidden="1"/>
    <cellStyle name="Lien hypertexte" xfId="15646" builtinId="8" hidden="1"/>
    <cellStyle name="Lien hypertexte" xfId="15642" builtinId="8" hidden="1"/>
    <cellStyle name="Lien hypertexte" xfId="15638" builtinId="8" hidden="1"/>
    <cellStyle name="Lien hypertexte" xfId="15632" builtinId="8" hidden="1"/>
    <cellStyle name="Lien hypertexte" xfId="15628" builtinId="8" hidden="1"/>
    <cellStyle name="Lien hypertexte" xfId="15624" builtinId="8" hidden="1"/>
    <cellStyle name="Lien hypertexte" xfId="15618" builtinId="8" hidden="1"/>
    <cellStyle name="Lien hypertexte" xfId="15614" builtinId="8" hidden="1"/>
    <cellStyle name="Lien hypertexte" xfId="15610" builtinId="8" hidden="1"/>
    <cellStyle name="Lien hypertexte" xfId="15606" builtinId="8" hidden="1"/>
    <cellStyle name="Lien hypertexte" xfId="15598" builtinId="8" hidden="1"/>
    <cellStyle name="Lien hypertexte" xfId="15594" builtinId="8" hidden="1"/>
    <cellStyle name="Lien hypertexte" xfId="15590" builtinId="8" hidden="1"/>
    <cellStyle name="Lien hypertexte" xfId="15584" builtinId="8" hidden="1"/>
    <cellStyle name="Lien hypertexte" xfId="15580" builtinId="8" hidden="1"/>
    <cellStyle name="Lien hypertexte" xfId="15576" builtinId="8" hidden="1"/>
    <cellStyle name="Lien hypertexte" xfId="15572" builtinId="8" hidden="1"/>
    <cellStyle name="Lien hypertexte" xfId="15566" builtinId="8" hidden="1"/>
    <cellStyle name="Lien hypertexte" xfId="15562" builtinId="8" hidden="1"/>
    <cellStyle name="Lien hypertexte" xfId="15558" builtinId="8" hidden="1"/>
    <cellStyle name="Lien hypertexte" xfId="15552" builtinId="8" hidden="1"/>
    <cellStyle name="Lien hypertexte" xfId="15548" builtinId="8" hidden="1"/>
    <cellStyle name="Lien hypertexte" xfId="15544" builtinId="8" hidden="1"/>
    <cellStyle name="Lien hypertexte" xfId="15540" builtinId="8" hidden="1"/>
    <cellStyle name="Lien hypertexte" xfId="15532" builtinId="8" hidden="1"/>
    <cellStyle name="Lien hypertexte" xfId="15528" builtinId="8" hidden="1"/>
    <cellStyle name="Lien hypertexte" xfId="15524" builtinId="8" hidden="1"/>
    <cellStyle name="Lien hypertexte" xfId="15518" builtinId="8" hidden="1"/>
    <cellStyle name="Lien hypertexte" xfId="15514" builtinId="8" hidden="1"/>
    <cellStyle name="Lien hypertexte" xfId="15510" builtinId="8" hidden="1"/>
    <cellStyle name="Lien hypertexte" xfId="15506" builtinId="8" hidden="1"/>
    <cellStyle name="Lien hypertexte" xfId="15500" builtinId="8" hidden="1"/>
    <cellStyle name="Lien hypertexte" xfId="15496" builtinId="8" hidden="1"/>
    <cellStyle name="Lien hypertexte" xfId="15492" builtinId="8" hidden="1"/>
    <cellStyle name="Lien hypertexte" xfId="15486" builtinId="8" hidden="1"/>
    <cellStyle name="Lien hypertexte" xfId="15482" builtinId="8" hidden="1"/>
    <cellStyle name="Lien hypertexte" xfId="15478" builtinId="8" hidden="1"/>
    <cellStyle name="Lien hypertexte" xfId="15474" builtinId="8" hidden="1"/>
    <cellStyle name="Lien hypertexte" xfId="15466" builtinId="8" hidden="1"/>
    <cellStyle name="Lien hypertexte" xfId="15462" builtinId="8" hidden="1"/>
    <cellStyle name="Lien hypertexte" xfId="15458" builtinId="8" hidden="1"/>
    <cellStyle name="Lien hypertexte" xfId="15452" builtinId="8" hidden="1"/>
    <cellStyle name="Lien hypertexte" xfId="15448" builtinId="8" hidden="1"/>
    <cellStyle name="Lien hypertexte" xfId="15444" builtinId="8" hidden="1"/>
    <cellStyle name="Lien hypertexte" xfId="15440" builtinId="8" hidden="1"/>
    <cellStyle name="Lien hypertexte" xfId="15434" builtinId="8" hidden="1"/>
    <cellStyle name="Lien hypertexte" xfId="15430" builtinId="8" hidden="1"/>
    <cellStyle name="Lien hypertexte" xfId="15426" builtinId="8" hidden="1"/>
    <cellStyle name="Lien hypertexte" xfId="15420" builtinId="8" hidden="1"/>
    <cellStyle name="Lien hypertexte" xfId="15416" builtinId="8" hidden="1"/>
    <cellStyle name="Lien hypertexte" xfId="15412" builtinId="8" hidden="1"/>
    <cellStyle name="Lien hypertexte" xfId="15406" builtinId="8" hidden="1"/>
    <cellStyle name="Lien hypertexte" xfId="15400" builtinId="8" hidden="1"/>
    <cellStyle name="Lien hypertexte" xfId="15396" builtinId="8" hidden="1"/>
    <cellStyle name="Lien hypertexte" xfId="15392" builtinId="8" hidden="1"/>
    <cellStyle name="Lien hypertexte" xfId="15386" builtinId="8" hidden="1"/>
    <cellStyle name="Lien hypertexte" xfId="15382" builtinId="8" hidden="1"/>
    <cellStyle name="Lien hypertexte" xfId="15378" builtinId="8" hidden="1"/>
    <cellStyle name="Lien hypertexte" xfId="15374" builtinId="8" hidden="1"/>
    <cellStyle name="Lien hypertexte" xfId="15368" builtinId="8" hidden="1"/>
    <cellStyle name="Lien hypertexte" xfId="15364" builtinId="8" hidden="1"/>
    <cellStyle name="Lien hypertexte" xfId="15360" builtinId="8" hidden="1"/>
    <cellStyle name="Lien hypertexte" xfId="15354" builtinId="8" hidden="1"/>
    <cellStyle name="Lien hypertexte" xfId="15350" builtinId="8" hidden="1"/>
    <cellStyle name="Lien hypertexte" xfId="15346" builtinId="8" hidden="1"/>
    <cellStyle name="Lien hypertexte" xfId="15340" builtinId="8" hidden="1"/>
    <cellStyle name="Lien hypertexte" xfId="15334" builtinId="8" hidden="1"/>
    <cellStyle name="Lien hypertexte" xfId="15330" builtinId="8" hidden="1"/>
    <cellStyle name="Lien hypertexte" xfId="15326" builtinId="8" hidden="1"/>
    <cellStyle name="Lien hypertexte" xfId="15320" builtinId="8" hidden="1"/>
    <cellStyle name="Lien hypertexte" xfId="15316" builtinId="8" hidden="1"/>
    <cellStyle name="Lien hypertexte" xfId="15312" builtinId="8" hidden="1"/>
    <cellStyle name="Lien hypertexte" xfId="15308" builtinId="8" hidden="1"/>
    <cellStyle name="Lien hypertexte" xfId="15302" builtinId="8" hidden="1"/>
    <cellStyle name="Lien hypertexte" xfId="15298" builtinId="8" hidden="1"/>
    <cellStyle name="Lien hypertexte" xfId="15294" builtinId="8" hidden="1"/>
    <cellStyle name="Lien hypertexte" xfId="15288" builtinId="8" hidden="1"/>
    <cellStyle name="Lien hypertexte" xfId="15284" builtinId="8" hidden="1"/>
    <cellStyle name="Lien hypertexte" xfId="15278" builtinId="8" hidden="1"/>
    <cellStyle name="Lien hypertexte" xfId="15274" builtinId="8" hidden="1"/>
    <cellStyle name="Lien hypertexte" xfId="15268" builtinId="8" hidden="1"/>
    <cellStyle name="Lien hypertexte" xfId="15264" builtinId="8" hidden="1"/>
    <cellStyle name="Lien hypertexte" xfId="15260" builtinId="8" hidden="1"/>
    <cellStyle name="Lien hypertexte" xfId="15254" builtinId="8" hidden="1"/>
    <cellStyle name="Lien hypertexte" xfId="15250" builtinId="8" hidden="1"/>
    <cellStyle name="Lien hypertexte" xfId="15246" builtinId="8" hidden="1"/>
    <cellStyle name="Lien hypertexte" xfId="15242" builtinId="8" hidden="1"/>
    <cellStyle name="Lien hypertexte" xfId="15236" builtinId="8" hidden="1"/>
    <cellStyle name="Lien hypertexte" xfId="15232" builtinId="8" hidden="1"/>
    <cellStyle name="Lien hypertexte" xfId="15228" builtinId="8" hidden="1"/>
    <cellStyle name="Lien hypertexte" xfId="15222" builtinId="8" hidden="1"/>
    <cellStyle name="Lien hypertexte" xfId="15218" builtinId="8" hidden="1"/>
    <cellStyle name="Lien hypertexte" xfId="15212" builtinId="8" hidden="1"/>
    <cellStyle name="Lien hypertexte" xfId="15208" builtinId="8" hidden="1"/>
    <cellStyle name="Lien hypertexte" xfId="15202" builtinId="8" hidden="1"/>
    <cellStyle name="Lien hypertexte" xfId="15198" builtinId="8" hidden="1"/>
    <cellStyle name="Lien hypertexte" xfId="15194" builtinId="8" hidden="1"/>
    <cellStyle name="Lien hypertexte" xfId="15188" builtinId="8" hidden="1"/>
    <cellStyle name="Lien hypertexte" xfId="15184" builtinId="8" hidden="1"/>
    <cellStyle name="Lien hypertexte" xfId="15180" builtinId="8" hidden="1"/>
    <cellStyle name="Lien hypertexte" xfId="15176" builtinId="8" hidden="1"/>
    <cellStyle name="Lien hypertexte" xfId="15170" builtinId="8" hidden="1"/>
    <cellStyle name="Lien hypertexte" xfId="15166" builtinId="8" hidden="1"/>
    <cellStyle name="Lien hypertexte" xfId="15162" builtinId="8" hidden="1"/>
    <cellStyle name="Lien hypertexte" xfId="15156" builtinId="8" hidden="1"/>
    <cellStyle name="Lien hypertexte" xfId="15150" builtinId="8" hidden="1"/>
    <cellStyle name="Lien hypertexte" xfId="15146" builtinId="8" hidden="1"/>
    <cellStyle name="Lien hypertexte" xfId="15142" builtinId="8" hidden="1"/>
    <cellStyle name="Lien hypertexte" xfId="15136" builtinId="8" hidden="1"/>
    <cellStyle name="Lien hypertexte" xfId="15132" builtinId="8" hidden="1"/>
    <cellStyle name="Lien hypertexte" xfId="15128" builtinId="8" hidden="1"/>
    <cellStyle name="Lien hypertexte" xfId="15122" builtinId="8" hidden="1"/>
    <cellStyle name="Lien hypertexte" xfId="15118" builtinId="8" hidden="1"/>
    <cellStyle name="Lien hypertexte" xfId="15114" builtinId="8" hidden="1"/>
    <cellStyle name="Lien hypertexte" xfId="15110" builtinId="8" hidden="1"/>
    <cellStyle name="Lien hypertexte" xfId="15104" builtinId="8" hidden="1"/>
    <cellStyle name="Lien hypertexte" xfId="15100" builtinId="8" hidden="1"/>
    <cellStyle name="Lien hypertexte" xfId="15096" builtinId="8" hidden="1"/>
    <cellStyle name="Lien hypertexte" xfId="15090" builtinId="8" hidden="1"/>
    <cellStyle name="Lien hypertexte" xfId="15084" builtinId="8" hidden="1"/>
    <cellStyle name="Lien hypertexte" xfId="15080" builtinId="8" hidden="1"/>
    <cellStyle name="Lien hypertexte" xfId="15076" builtinId="8" hidden="1"/>
    <cellStyle name="Lien hypertexte" xfId="15070" builtinId="8" hidden="1"/>
    <cellStyle name="Lien hypertexte" xfId="15066" builtinId="8" hidden="1"/>
    <cellStyle name="Lien hypertexte" xfId="15062" builtinId="8" hidden="1"/>
    <cellStyle name="Lien hypertexte" xfId="15056" builtinId="8" hidden="1"/>
    <cellStyle name="Lien hypertexte" xfId="15052" builtinId="8" hidden="1"/>
    <cellStyle name="Lien hypertexte" xfId="15048" builtinId="8" hidden="1"/>
    <cellStyle name="Lien hypertexte" xfId="15044" builtinId="8" hidden="1"/>
    <cellStyle name="Lien hypertexte" xfId="15038" builtinId="8" hidden="1"/>
    <cellStyle name="Lien hypertexte" xfId="15034" builtinId="8" hidden="1"/>
    <cellStyle name="Lien hypertexte" xfId="15030" builtinId="8" hidden="1"/>
    <cellStyle name="Lien hypertexte" xfId="15022" builtinId="8" hidden="1"/>
    <cellStyle name="Lien hypertexte" xfId="15018" builtinId="8" hidden="1"/>
    <cellStyle name="Lien hypertexte" xfId="15014" builtinId="8" hidden="1"/>
    <cellStyle name="Lien hypertexte" xfId="15010" builtinId="8" hidden="1"/>
    <cellStyle name="Lien hypertexte" xfId="15004" builtinId="8" hidden="1"/>
    <cellStyle name="Lien hypertexte" xfId="15000" builtinId="8" hidden="1"/>
    <cellStyle name="Lien hypertexte" xfId="14996" builtinId="8" hidden="1"/>
    <cellStyle name="Lien hypertexte" xfId="14990" builtinId="8" hidden="1"/>
    <cellStyle name="Lien hypertexte" xfId="14986" builtinId="8" hidden="1"/>
    <cellStyle name="Lien hypertexte" xfId="14982" builtinId="8" hidden="1"/>
    <cellStyle name="Lien hypertexte" xfId="14978" builtinId="8" hidden="1"/>
    <cellStyle name="Lien hypertexte" xfId="14972" builtinId="8" hidden="1"/>
    <cellStyle name="Lien hypertexte" xfId="14968" builtinId="8" hidden="1"/>
    <cellStyle name="Lien hypertexte" xfId="14964" builtinId="8" hidden="1"/>
    <cellStyle name="Lien hypertexte" xfId="14956" builtinId="8" hidden="1"/>
    <cellStyle name="Lien hypertexte" xfId="14952" builtinId="8" hidden="1"/>
    <cellStyle name="Lien hypertexte" xfId="14948" builtinId="8" hidden="1"/>
    <cellStyle name="Lien hypertexte" xfId="14944" builtinId="8" hidden="1"/>
    <cellStyle name="Lien hypertexte" xfId="14938" builtinId="8" hidden="1"/>
    <cellStyle name="Lien hypertexte" xfId="14934" builtinId="8" hidden="1"/>
    <cellStyle name="Lien hypertexte" xfId="14930" builtinId="8" hidden="1"/>
    <cellStyle name="Lien hypertexte" xfId="14924" builtinId="8" hidden="1"/>
    <cellStyle name="Lien hypertexte" xfId="14920" builtinId="8" hidden="1"/>
    <cellStyle name="Lien hypertexte" xfId="14916" builtinId="8" hidden="1"/>
    <cellStyle name="Lien hypertexte" xfId="14912" builtinId="8" hidden="1"/>
    <cellStyle name="Lien hypertexte" xfId="14906" builtinId="8" hidden="1"/>
    <cellStyle name="Lien hypertexte" xfId="14902" builtinId="8" hidden="1"/>
    <cellStyle name="Lien hypertexte" xfId="14898" builtinId="8" hidden="1"/>
    <cellStyle name="Lien hypertexte" xfId="14890" builtinId="8" hidden="1"/>
    <cellStyle name="Lien hypertexte" xfId="14886" builtinId="8" hidden="1"/>
    <cellStyle name="Lien hypertexte" xfId="14882" builtinId="8" hidden="1"/>
    <cellStyle name="Lien hypertexte" xfId="14878" builtinId="8" hidden="1"/>
    <cellStyle name="Lien hypertexte" xfId="14872" builtinId="8" hidden="1"/>
    <cellStyle name="Lien hypertexte" xfId="14868" builtinId="8" hidden="1"/>
    <cellStyle name="Lien hypertexte" xfId="14864" builtinId="8" hidden="1"/>
    <cellStyle name="Lien hypertexte" xfId="14858" builtinId="8" hidden="1"/>
    <cellStyle name="Lien hypertexte" xfId="14854" builtinId="8" hidden="1"/>
    <cellStyle name="Lien hypertexte" xfId="14850" builtinId="8" hidden="1"/>
    <cellStyle name="Lien hypertexte" xfId="14846" builtinId="8" hidden="1"/>
    <cellStyle name="Lien hypertexte" xfId="14840" builtinId="8" hidden="1"/>
    <cellStyle name="Lien hypertexte" xfId="14836" builtinId="8" hidden="1"/>
    <cellStyle name="Lien hypertexte" xfId="14830" builtinId="8" hidden="1"/>
    <cellStyle name="Lien hypertexte" xfId="14824" builtinId="8" hidden="1"/>
    <cellStyle name="Lien hypertexte" xfId="14820" builtinId="8" hidden="1"/>
    <cellStyle name="Lien hypertexte" xfId="14816" builtinId="8" hidden="1"/>
    <cellStyle name="Lien hypertexte" xfId="14812" builtinId="8" hidden="1"/>
    <cellStyle name="Lien hypertexte" xfId="14806" builtinId="8" hidden="1"/>
    <cellStyle name="Lien hypertexte" xfId="14802" builtinId="8" hidden="1"/>
    <cellStyle name="Lien hypertexte" xfId="14798" builtinId="8" hidden="1"/>
    <cellStyle name="Lien hypertexte" xfId="14792" builtinId="8" hidden="1"/>
    <cellStyle name="Lien hypertexte" xfId="14788" builtinId="8" hidden="1"/>
    <cellStyle name="Lien hypertexte" xfId="14784" builtinId="8" hidden="1"/>
    <cellStyle name="Lien hypertexte" xfId="14780" builtinId="8" hidden="1"/>
    <cellStyle name="Lien hypertexte" xfId="14774" builtinId="8" hidden="1"/>
    <cellStyle name="Lien hypertexte" xfId="14770" builtinId="8" hidden="1"/>
    <cellStyle name="Lien hypertexte" xfId="14764" builtinId="8" hidden="1"/>
    <cellStyle name="Lien hypertexte" xfId="14758" builtinId="8" hidden="1"/>
    <cellStyle name="Lien hypertexte" xfId="14754" builtinId="8" hidden="1"/>
    <cellStyle name="Lien hypertexte" xfId="14750" builtinId="8" hidden="1"/>
    <cellStyle name="Lien hypertexte" xfId="14746" builtinId="8" hidden="1"/>
    <cellStyle name="Lien hypertexte" xfId="14740" builtinId="8" hidden="1"/>
    <cellStyle name="Lien hypertexte" xfId="14736" builtinId="8" hidden="1"/>
    <cellStyle name="Lien hypertexte" xfId="14732" builtinId="8" hidden="1"/>
    <cellStyle name="Lien hypertexte" xfId="14726" builtinId="8" hidden="1"/>
    <cellStyle name="Lien hypertexte" xfId="14722" builtinId="8" hidden="1"/>
    <cellStyle name="Lien hypertexte" xfId="14718" builtinId="8" hidden="1"/>
    <cellStyle name="Lien hypertexte" xfId="14714" builtinId="8" hidden="1"/>
    <cellStyle name="Lien hypertexte" xfId="14708" builtinId="8" hidden="1"/>
    <cellStyle name="Lien hypertexte" xfId="14702" builtinId="8" hidden="1"/>
    <cellStyle name="Lien hypertexte" xfId="14698" builtinId="8" hidden="1"/>
    <cellStyle name="Lien hypertexte" xfId="14692" builtinId="8" hidden="1"/>
    <cellStyle name="Lien hypertexte" xfId="14688" builtinId="8" hidden="1"/>
    <cellStyle name="Lien hypertexte" xfId="14684" builtinId="8" hidden="1"/>
    <cellStyle name="Lien hypertexte" xfId="14680" builtinId="8" hidden="1"/>
    <cellStyle name="Lien hypertexte" xfId="14674" builtinId="8" hidden="1"/>
    <cellStyle name="Lien hypertexte" xfId="14670" builtinId="8" hidden="1"/>
    <cellStyle name="Lien hypertexte" xfId="14666" builtinId="8" hidden="1"/>
    <cellStyle name="Lien hypertexte" xfId="14660" builtinId="8" hidden="1"/>
    <cellStyle name="Lien hypertexte" xfId="14656" builtinId="8" hidden="1"/>
    <cellStyle name="Lien hypertexte" xfId="14652" builtinId="8" hidden="1"/>
    <cellStyle name="Lien hypertexte" xfId="14648" builtinId="8" hidden="1"/>
    <cellStyle name="Lien hypertexte" xfId="14642" builtinId="8" hidden="1"/>
    <cellStyle name="Lien hypertexte" xfId="14636" builtinId="8" hidden="1"/>
    <cellStyle name="Lien hypertexte" xfId="14632" builtinId="8" hidden="1"/>
    <cellStyle name="Lien hypertexte" xfId="15952" builtinId="8" hidden="1"/>
    <cellStyle name="Lien hypertexte" xfId="16016" builtinId="8" hidden="1"/>
    <cellStyle name="Lien hypertexte" xfId="16080" builtinId="8" hidden="1"/>
    <cellStyle name="Lien hypertexte" xfId="16144" builtinId="8" hidden="1"/>
    <cellStyle name="Lien hypertexte" xfId="16240" builtinId="8" hidden="1"/>
    <cellStyle name="Lien hypertexte" xfId="16304" builtinId="8" hidden="1"/>
    <cellStyle name="Lien hypertexte" xfId="16368" builtinId="8" hidden="1"/>
    <cellStyle name="Lien hypertexte" xfId="16464" builtinId="8" hidden="1"/>
    <cellStyle name="Lien hypertexte" xfId="16528" builtinId="8" hidden="1"/>
    <cellStyle name="Lien hypertexte" xfId="16592" builtinId="8" hidden="1"/>
    <cellStyle name="Lien hypertexte" xfId="16656" builtinId="8" hidden="1"/>
    <cellStyle name="Lien hypertexte" xfId="16752" builtinId="8" hidden="1"/>
    <cellStyle name="Lien hypertexte" xfId="16816" builtinId="8" hidden="1"/>
    <cellStyle name="Lien hypertexte" xfId="16880" builtinId="8" hidden="1"/>
    <cellStyle name="Lien hypertexte" xfId="16976" builtinId="8" hidden="1"/>
    <cellStyle name="Lien hypertexte" xfId="17040" builtinId="8" hidden="1"/>
    <cellStyle name="Lien hypertexte" xfId="17104" builtinId="8" hidden="1"/>
    <cellStyle name="Lien hypertexte" xfId="17168" builtinId="8" hidden="1"/>
    <cellStyle name="Lien hypertexte" xfId="17264" builtinId="8" hidden="1"/>
    <cellStyle name="Lien hypertexte" xfId="17328" builtinId="8" hidden="1"/>
    <cellStyle name="Lien hypertexte" xfId="17392" builtinId="8" hidden="1"/>
    <cellStyle name="Lien hypertexte" xfId="17488" builtinId="8" hidden="1"/>
    <cellStyle name="Lien hypertexte" xfId="17552" builtinId="8" hidden="1"/>
    <cellStyle name="Lien hypertexte" xfId="17616" builtinId="8" hidden="1"/>
    <cellStyle name="Lien hypertexte" xfId="17680" builtinId="8" hidden="1"/>
    <cellStyle name="Lien hypertexte" xfId="17776" builtinId="8" hidden="1"/>
    <cellStyle name="Lien hypertexte" xfId="17840" builtinId="8" hidden="1"/>
    <cellStyle name="Lien hypertexte" xfId="17904" builtinId="8" hidden="1"/>
    <cellStyle name="Lien hypertexte" xfId="18000" builtinId="8" hidden="1"/>
    <cellStyle name="Lien hypertexte" xfId="18064" builtinId="8" hidden="1"/>
    <cellStyle name="Lien hypertexte" xfId="18128" builtinId="8" hidden="1"/>
    <cellStyle name="Lien hypertexte" xfId="18192" builtinId="8" hidden="1"/>
    <cellStyle name="Lien hypertexte" xfId="18288" builtinId="8" hidden="1"/>
    <cellStyle name="Lien hypertexte" xfId="18369" builtinId="8" hidden="1"/>
    <cellStyle name="Lien hypertexte" xfId="18433" builtinId="8" hidden="1"/>
    <cellStyle name="Lien hypertexte" xfId="18529" builtinId="8" hidden="1"/>
    <cellStyle name="Lien hypertexte" xfId="18593" builtinId="8" hidden="1"/>
    <cellStyle name="Lien hypertexte" xfId="18657" builtinId="8" hidden="1"/>
    <cellStyle name="Lien hypertexte" xfId="18721" builtinId="8" hidden="1"/>
    <cellStyle name="Lien hypertexte" xfId="18817" builtinId="8" hidden="1"/>
    <cellStyle name="Lien hypertexte" xfId="18843" builtinId="8" hidden="1"/>
    <cellStyle name="Lien hypertexte" xfId="18839" builtinId="8" hidden="1"/>
    <cellStyle name="Lien hypertexte" xfId="18833" builtinId="8" hidden="1"/>
    <cellStyle name="Lien hypertexte" xfId="18829" builtinId="8" hidden="1"/>
    <cellStyle name="Lien hypertexte" xfId="18825" builtinId="8" hidden="1"/>
    <cellStyle name="Lien hypertexte" xfId="18821" builtinId="8" hidden="1"/>
    <cellStyle name="Lien hypertexte" xfId="18813" builtinId="8" hidden="1"/>
    <cellStyle name="Lien hypertexte" xfId="18809" builtinId="8" hidden="1"/>
    <cellStyle name="Lien hypertexte" xfId="18805" builtinId="8" hidden="1"/>
    <cellStyle name="Lien hypertexte" xfId="18799" builtinId="8" hidden="1"/>
    <cellStyle name="Lien hypertexte" xfId="18795" builtinId="8" hidden="1"/>
    <cellStyle name="Lien hypertexte" xfId="18791" builtinId="8" hidden="1"/>
    <cellStyle name="Lien hypertexte" xfId="18787" builtinId="8" hidden="1"/>
    <cellStyle name="Lien hypertexte" xfId="18779" builtinId="8" hidden="1"/>
    <cellStyle name="Lien hypertexte" xfId="18775" builtinId="8" hidden="1"/>
    <cellStyle name="Lien hypertexte" xfId="18771" builtinId="8" hidden="1"/>
    <cellStyle name="Lien hypertexte" xfId="18765" builtinId="8" hidden="1"/>
    <cellStyle name="Lien hypertexte" xfId="18761" builtinId="8" hidden="1"/>
    <cellStyle name="Lien hypertexte" xfId="18757" builtinId="8" hidden="1"/>
    <cellStyle name="Lien hypertexte" xfId="18751" builtinId="8" hidden="1"/>
    <cellStyle name="Lien hypertexte" xfId="18745" builtinId="8" hidden="1"/>
    <cellStyle name="Lien hypertexte" xfId="18741" builtinId="8" hidden="1"/>
    <cellStyle name="Lien hypertexte" xfId="18737" builtinId="8" hidden="1"/>
    <cellStyle name="Lien hypertexte" xfId="18731" builtinId="8" hidden="1"/>
    <cellStyle name="Lien hypertexte" xfId="18727" builtinId="8" hidden="1"/>
    <cellStyle name="Lien hypertexte" xfId="18723" builtinId="8" hidden="1"/>
    <cellStyle name="Lien hypertexte" xfId="18717" builtinId="8" hidden="1"/>
    <cellStyle name="Lien hypertexte" xfId="18711" builtinId="8" hidden="1"/>
    <cellStyle name="Lien hypertexte" xfId="18707" builtinId="8" hidden="1"/>
    <cellStyle name="Lien hypertexte" xfId="18703" builtinId="8" hidden="1"/>
    <cellStyle name="Lien hypertexte" xfId="18697" builtinId="8" hidden="1"/>
    <cellStyle name="Lien hypertexte" xfId="18693" builtinId="8" hidden="1"/>
    <cellStyle name="Lien hypertexte" xfId="18687" builtinId="8" hidden="1"/>
    <cellStyle name="Lien hypertexte" xfId="18683" builtinId="8" hidden="1"/>
    <cellStyle name="Lien hypertexte" xfId="18677" builtinId="8" hidden="1"/>
    <cellStyle name="Lien hypertexte" xfId="18673" builtinId="8" hidden="1"/>
    <cellStyle name="Lien hypertexte" xfId="18669" builtinId="8" hidden="1"/>
    <cellStyle name="Lien hypertexte" xfId="18663" builtinId="8" hidden="1"/>
    <cellStyle name="Lien hypertexte" xfId="18659" builtinId="8" hidden="1"/>
    <cellStyle name="Lien hypertexte" xfId="18653" builtinId="8" hidden="1"/>
    <cellStyle name="Lien hypertexte" xfId="18649" builtinId="8" hidden="1"/>
    <cellStyle name="Lien hypertexte" xfId="18643" builtinId="8" hidden="1"/>
    <cellStyle name="Lien hypertexte" xfId="18639" builtinId="8" hidden="1"/>
    <cellStyle name="Lien hypertexte" xfId="18635" builtinId="8" hidden="1"/>
    <cellStyle name="Lien hypertexte" xfId="18629" builtinId="8" hidden="1"/>
    <cellStyle name="Lien hypertexte" xfId="18623" builtinId="8" hidden="1"/>
    <cellStyle name="Lien hypertexte" xfId="18619" builtinId="8" hidden="1"/>
    <cellStyle name="Lien hypertexte" xfId="18615" builtinId="8" hidden="1"/>
    <cellStyle name="Lien hypertexte" xfId="18609" builtinId="8" hidden="1"/>
    <cellStyle name="Lien hypertexte" xfId="18605" builtinId="8" hidden="1"/>
    <cellStyle name="Lien hypertexte" xfId="18601" builtinId="8" hidden="1"/>
    <cellStyle name="Lien hypertexte" xfId="18595" builtinId="8" hidden="1"/>
    <cellStyle name="Lien hypertexte" xfId="18589" builtinId="8" hidden="1"/>
    <cellStyle name="Lien hypertexte" xfId="18585" builtinId="8" hidden="1"/>
    <cellStyle name="Lien hypertexte" xfId="18581" builtinId="8" hidden="1"/>
    <cellStyle name="Lien hypertexte" xfId="18575" builtinId="8" hidden="1"/>
    <cellStyle name="Lien hypertexte" xfId="18571" builtinId="8" hidden="1"/>
    <cellStyle name="Lien hypertexte" xfId="18567" builtinId="8" hidden="1"/>
    <cellStyle name="Lien hypertexte" xfId="18559" builtinId="8" hidden="1"/>
    <cellStyle name="Lien hypertexte" xfId="18555" builtinId="8" hidden="1"/>
    <cellStyle name="Lien hypertexte" xfId="18551" builtinId="8" hidden="1"/>
    <cellStyle name="Lien hypertexte" xfId="18547" builtinId="8" hidden="1"/>
    <cellStyle name="Lien hypertexte" xfId="18541" builtinId="8" hidden="1"/>
    <cellStyle name="Lien hypertexte" xfId="18537" builtinId="8" hidden="1"/>
    <cellStyle name="Lien hypertexte" xfId="18533" builtinId="8" hidden="1"/>
    <cellStyle name="Lien hypertexte" xfId="18525" builtinId="8" hidden="1"/>
    <cellStyle name="Lien hypertexte" xfId="18521" builtinId="8" hidden="1"/>
    <cellStyle name="Lien hypertexte" xfId="18517" builtinId="8" hidden="1"/>
    <cellStyle name="Lien hypertexte" xfId="18513" builtinId="8" hidden="1"/>
    <cellStyle name="Lien hypertexte" xfId="18507" builtinId="8" hidden="1"/>
    <cellStyle name="Lien hypertexte" xfId="18503" builtinId="8" hidden="1"/>
    <cellStyle name="Lien hypertexte" xfId="18499" builtinId="8" hidden="1"/>
    <cellStyle name="Lien hypertexte" xfId="18491" builtinId="8" hidden="1"/>
    <cellStyle name="Lien hypertexte" xfId="18487" builtinId="8" hidden="1"/>
    <cellStyle name="Lien hypertexte" xfId="18483" builtinId="8" hidden="1"/>
    <cellStyle name="Lien hypertexte" xfId="18479" builtinId="8" hidden="1"/>
    <cellStyle name="Lien hypertexte" xfId="18473" builtinId="8" hidden="1"/>
    <cellStyle name="Lien hypertexte" xfId="18469" builtinId="8" hidden="1"/>
    <cellStyle name="Lien hypertexte" xfId="18463" builtinId="8" hidden="1"/>
    <cellStyle name="Lien hypertexte" xfId="18457" builtinId="8" hidden="1"/>
    <cellStyle name="Lien hypertexte" xfId="18453" builtinId="8" hidden="1"/>
    <cellStyle name="Lien hypertexte" xfId="18449" builtinId="8" hidden="1"/>
    <cellStyle name="Lien hypertexte" xfId="18445" builtinId="8" hidden="1"/>
    <cellStyle name="Lien hypertexte" xfId="18439" builtinId="8" hidden="1"/>
    <cellStyle name="Lien hypertexte" xfId="18435" builtinId="8" hidden="1"/>
    <cellStyle name="Lien hypertexte" xfId="18429" builtinId="8" hidden="1"/>
    <cellStyle name="Lien hypertexte" xfId="18423" builtinId="8" hidden="1"/>
    <cellStyle name="Lien hypertexte" xfId="18419" builtinId="8" hidden="1"/>
    <cellStyle name="Lien hypertexte" xfId="18415" builtinId="8" hidden="1"/>
    <cellStyle name="Lien hypertexte" xfId="18411" builtinId="8" hidden="1"/>
    <cellStyle name="Lien hypertexte" xfId="18405" builtinId="8" hidden="1"/>
    <cellStyle name="Lien hypertexte" xfId="18399" builtinId="8" hidden="1"/>
    <cellStyle name="Lien hypertexte" xfId="18395" builtinId="8" hidden="1"/>
    <cellStyle name="Lien hypertexte" xfId="18389" builtinId="8" hidden="1"/>
    <cellStyle name="Lien hypertexte" xfId="18385" builtinId="8" hidden="1"/>
    <cellStyle name="Lien hypertexte" xfId="18381" builtinId="8" hidden="1"/>
    <cellStyle name="Lien hypertexte" xfId="18377" builtinId="8" hidden="1"/>
    <cellStyle name="Lien hypertexte" xfId="18371" builtinId="8" hidden="1"/>
    <cellStyle name="Lien hypertexte" xfId="18365" builtinId="8" hidden="1"/>
    <cellStyle name="Lien hypertexte" xfId="18361" builtinId="8" hidden="1"/>
    <cellStyle name="Lien hypertexte" xfId="18355" builtinId="8" hidden="1"/>
    <cellStyle name="Lien hypertexte" xfId="18351" builtinId="8" hidden="1"/>
    <cellStyle name="Lien hypertexte" xfId="18347" builtinId="8" hidden="1"/>
    <cellStyle name="Lien hypertexte" xfId="18343" builtinId="8" hidden="1"/>
    <cellStyle name="Lien hypertexte" xfId="18335" builtinId="8" hidden="1"/>
    <cellStyle name="Lien hypertexte" xfId="18331" builtinId="8" hidden="1"/>
    <cellStyle name="Lien hypertexte" xfId="18327" builtinId="8" hidden="1"/>
    <cellStyle name="Lien hypertexte" xfId="18304" builtinId="8" hidden="1"/>
    <cellStyle name="Lien hypertexte" xfId="18300" builtinId="8" hidden="1"/>
    <cellStyle name="Lien hypertexte" xfId="18296" builtinId="8" hidden="1"/>
    <cellStyle name="Lien hypertexte" xfId="18292" builtinId="8" hidden="1"/>
    <cellStyle name="Lien hypertexte" xfId="18284" builtinId="8" hidden="1"/>
    <cellStyle name="Lien hypertexte" xfId="18280" builtinId="8" hidden="1"/>
    <cellStyle name="Lien hypertexte" xfId="18276" builtinId="8" hidden="1"/>
    <cellStyle name="Lien hypertexte" xfId="18270" builtinId="8" hidden="1"/>
    <cellStyle name="Lien hypertexte" xfId="18266" builtinId="8" hidden="1"/>
    <cellStyle name="Lien hypertexte" xfId="18262" builtinId="8" hidden="1"/>
    <cellStyle name="Lien hypertexte" xfId="18258" builtinId="8" hidden="1"/>
    <cellStyle name="Lien hypertexte" xfId="18250" builtinId="8" hidden="1"/>
    <cellStyle name="Lien hypertexte" xfId="18246" builtinId="8" hidden="1"/>
    <cellStyle name="Lien hypertexte" xfId="18242" builtinId="8" hidden="1"/>
    <cellStyle name="Lien hypertexte" xfId="18236" builtinId="8" hidden="1"/>
    <cellStyle name="Lien hypertexte" xfId="18232" builtinId="8" hidden="1"/>
    <cellStyle name="Lien hypertexte" xfId="18228" builtinId="8" hidden="1"/>
    <cellStyle name="Lien hypertexte" xfId="18222" builtinId="8" hidden="1"/>
    <cellStyle name="Lien hypertexte" xfId="18216" builtinId="8" hidden="1"/>
    <cellStyle name="Lien hypertexte" xfId="18212" builtinId="8" hidden="1"/>
    <cellStyle name="Lien hypertexte" xfId="18208" builtinId="8" hidden="1"/>
    <cellStyle name="Lien hypertexte" xfId="18202" builtinId="8" hidden="1"/>
    <cellStyle name="Lien hypertexte" xfId="18198" builtinId="8" hidden="1"/>
    <cellStyle name="Lien hypertexte" xfId="18194" builtinId="8" hidden="1"/>
    <cellStyle name="Lien hypertexte" xfId="18188" builtinId="8" hidden="1"/>
    <cellStyle name="Lien hypertexte" xfId="18182" builtinId="8" hidden="1"/>
    <cellStyle name="Lien hypertexte" xfId="18178" builtinId="8" hidden="1"/>
    <cellStyle name="Lien hypertexte" xfId="18174" builtinId="8" hidden="1"/>
    <cellStyle name="Lien hypertexte" xfId="18168" builtinId="8" hidden="1"/>
    <cellStyle name="Lien hypertexte" xfId="18164" builtinId="8" hidden="1"/>
    <cellStyle name="Lien hypertexte" xfId="18158" builtinId="8" hidden="1"/>
    <cellStyle name="Lien hypertexte" xfId="18154" builtinId="8" hidden="1"/>
    <cellStyle name="Lien hypertexte" xfId="18148" builtinId="8" hidden="1"/>
    <cellStyle name="Lien hypertexte" xfId="18144" builtinId="8" hidden="1"/>
    <cellStyle name="Lien hypertexte" xfId="18140" builtinId="8" hidden="1"/>
    <cellStyle name="Lien hypertexte" xfId="18134" builtinId="8" hidden="1"/>
    <cellStyle name="Lien hypertexte" xfId="18130" builtinId="8" hidden="1"/>
    <cellStyle name="Lien hypertexte" xfId="18124" builtinId="8" hidden="1"/>
    <cellStyle name="Lien hypertexte" xfId="18120" builtinId="8" hidden="1"/>
    <cellStyle name="Lien hypertexte" xfId="18114" builtinId="8" hidden="1"/>
    <cellStyle name="Lien hypertexte" xfId="18110" builtinId="8" hidden="1"/>
    <cellStyle name="Lien hypertexte" xfId="18106" builtinId="8" hidden="1"/>
    <cellStyle name="Lien hypertexte" xfId="18100" builtinId="8" hidden="1"/>
    <cellStyle name="Lien hypertexte" xfId="18094" builtinId="8" hidden="1"/>
    <cellStyle name="Lien hypertexte" xfId="18090" builtinId="8" hidden="1"/>
    <cellStyle name="Lien hypertexte" xfId="18086" builtinId="8" hidden="1"/>
    <cellStyle name="Lien hypertexte" xfId="18080" builtinId="8" hidden="1"/>
    <cellStyle name="Lien hypertexte" xfId="18076" builtinId="8" hidden="1"/>
    <cellStyle name="Lien hypertexte" xfId="18072" builtinId="8" hidden="1"/>
    <cellStyle name="Lien hypertexte" xfId="18066" builtinId="8" hidden="1"/>
    <cellStyle name="Lien hypertexte" xfId="18060" builtinId="8" hidden="1"/>
    <cellStyle name="Lien hypertexte" xfId="18056" builtinId="8" hidden="1"/>
    <cellStyle name="Lien hypertexte" xfId="18052" builtinId="8" hidden="1"/>
    <cellStyle name="Lien hypertexte" xfId="18046" builtinId="8" hidden="1"/>
    <cellStyle name="Lien hypertexte" xfId="18042" builtinId="8" hidden="1"/>
    <cellStyle name="Lien hypertexte" xfId="18038" builtinId="8" hidden="1"/>
    <cellStyle name="Lien hypertexte" xfId="18030" builtinId="8" hidden="1"/>
    <cellStyle name="Lien hypertexte" xfId="18026" builtinId="8" hidden="1"/>
    <cellStyle name="Lien hypertexte" xfId="18022" builtinId="8" hidden="1"/>
    <cellStyle name="Lien hypertexte" xfId="18018" builtinId="8" hidden="1"/>
    <cellStyle name="Lien hypertexte" xfId="18012" builtinId="8" hidden="1"/>
    <cellStyle name="Lien hypertexte" xfId="18008" builtinId="8" hidden="1"/>
    <cellStyle name="Lien hypertexte" xfId="18004" builtinId="8" hidden="1"/>
    <cellStyle name="Lien hypertexte" xfId="17996" builtinId="8" hidden="1"/>
    <cellStyle name="Lien hypertexte" xfId="17992" builtinId="8" hidden="1"/>
    <cellStyle name="Lien hypertexte" xfId="17988" builtinId="8" hidden="1"/>
    <cellStyle name="Lien hypertexte" xfId="17984" builtinId="8" hidden="1"/>
    <cellStyle name="Lien hypertexte" xfId="17978" builtinId="8" hidden="1"/>
    <cellStyle name="Lien hypertexte" xfId="17974" builtinId="8" hidden="1"/>
    <cellStyle name="Lien hypertexte" xfId="17970" builtinId="8" hidden="1"/>
    <cellStyle name="Lien hypertexte" xfId="17962" builtinId="8" hidden="1"/>
    <cellStyle name="Lien hypertexte" xfId="17958" builtinId="8" hidden="1"/>
    <cellStyle name="Lien hypertexte" xfId="17954" builtinId="8" hidden="1"/>
    <cellStyle name="Lien hypertexte" xfId="17950" builtinId="8" hidden="1"/>
    <cellStyle name="Lien hypertexte" xfId="17944" builtinId="8" hidden="1"/>
    <cellStyle name="Lien hypertexte" xfId="17940" builtinId="8" hidden="1"/>
    <cellStyle name="Lien hypertexte" xfId="17934" builtinId="8" hidden="1"/>
    <cellStyle name="Lien hypertexte" xfId="17928" builtinId="8" hidden="1"/>
    <cellStyle name="Lien hypertexte" xfId="17924" builtinId="8" hidden="1"/>
    <cellStyle name="Lien hypertexte" xfId="17920" builtinId="8" hidden="1"/>
    <cellStyle name="Lien hypertexte" xfId="17916" builtinId="8" hidden="1"/>
    <cellStyle name="Lien hypertexte" xfId="17910" builtinId="8" hidden="1"/>
    <cellStyle name="Lien hypertexte" xfId="17906" builtinId="8" hidden="1"/>
    <cellStyle name="Lien hypertexte" xfId="17900" builtinId="8" hidden="1"/>
    <cellStyle name="Lien hypertexte" xfId="17894" builtinId="8" hidden="1"/>
    <cellStyle name="Lien hypertexte" xfId="17890" builtinId="8" hidden="1"/>
    <cellStyle name="Lien hypertexte" xfId="17886" builtinId="8" hidden="1"/>
    <cellStyle name="Lien hypertexte" xfId="17882" builtinId="8" hidden="1"/>
    <cellStyle name="Lien hypertexte" xfId="17876" builtinId="8" hidden="1"/>
    <cellStyle name="Lien hypertexte" xfId="17870" builtinId="8" hidden="1"/>
    <cellStyle name="Lien hypertexte" xfId="17866" builtinId="8" hidden="1"/>
    <cellStyle name="Lien hypertexte" xfId="17860" builtinId="8" hidden="1"/>
    <cellStyle name="Lien hypertexte" xfId="17856" builtinId="8" hidden="1"/>
    <cellStyle name="Lien hypertexte" xfId="17852" builtinId="8" hidden="1"/>
    <cellStyle name="Lien hypertexte" xfId="17848" builtinId="8" hidden="1"/>
    <cellStyle name="Lien hypertexte" xfId="17842" builtinId="8" hidden="1"/>
    <cellStyle name="Lien hypertexte" xfId="17836" builtinId="8" hidden="1"/>
    <cellStyle name="Lien hypertexte" xfId="17832" builtinId="8" hidden="1"/>
    <cellStyle name="Lien hypertexte" xfId="17826" builtinId="8" hidden="1"/>
    <cellStyle name="Lien hypertexte" xfId="17822" builtinId="8" hidden="1"/>
    <cellStyle name="Lien hypertexte" xfId="17818" builtinId="8" hidden="1"/>
    <cellStyle name="Lien hypertexte" xfId="17814" builtinId="8" hidden="1"/>
    <cellStyle name="Lien hypertexte" xfId="17806" builtinId="8" hidden="1"/>
    <cellStyle name="Lien hypertexte" xfId="17802" builtinId="8" hidden="1"/>
    <cellStyle name="Lien hypertexte" xfId="17798" builtinId="8" hidden="1"/>
    <cellStyle name="Lien hypertexte" xfId="17792" builtinId="8" hidden="1"/>
    <cellStyle name="Lien hypertexte" xfId="17788" builtinId="8" hidden="1"/>
    <cellStyle name="Lien hypertexte" xfId="17784" builtinId="8" hidden="1"/>
    <cellStyle name="Lien hypertexte" xfId="17780" builtinId="8" hidden="1"/>
    <cellStyle name="Lien hypertexte" xfId="17772" builtinId="8" hidden="1"/>
    <cellStyle name="Lien hypertexte" xfId="17768" builtinId="8" hidden="1"/>
    <cellStyle name="Lien hypertexte" xfId="17764" builtinId="8" hidden="1"/>
    <cellStyle name="Lien hypertexte" xfId="17758" builtinId="8" hidden="1"/>
    <cellStyle name="Lien hypertexte" xfId="17754" builtinId="8" hidden="1"/>
    <cellStyle name="Lien hypertexte" xfId="17750" builtinId="8" hidden="1"/>
    <cellStyle name="Lien hypertexte" xfId="17746" builtinId="8" hidden="1"/>
    <cellStyle name="Lien hypertexte" xfId="17738" builtinId="8" hidden="1"/>
    <cellStyle name="Lien hypertexte" xfId="17734" builtinId="8" hidden="1"/>
    <cellStyle name="Lien hypertexte" xfId="17730" builtinId="8" hidden="1"/>
    <cellStyle name="Lien hypertexte" xfId="17724" builtinId="8" hidden="1"/>
    <cellStyle name="Lien hypertexte" xfId="17720" builtinId="8" hidden="1"/>
    <cellStyle name="Lien hypertexte" xfId="17716" builtinId="8" hidden="1"/>
    <cellStyle name="Lien hypertexte" xfId="17710" builtinId="8" hidden="1"/>
    <cellStyle name="Lien hypertexte" xfId="17704" builtinId="8" hidden="1"/>
    <cellStyle name="Lien hypertexte" xfId="17700" builtinId="8" hidden="1"/>
    <cellStyle name="Lien hypertexte" xfId="17696" builtinId="8" hidden="1"/>
    <cellStyle name="Lien hypertexte" xfId="17690" builtinId="8" hidden="1"/>
    <cellStyle name="Lien hypertexte" xfId="17686" builtinId="8" hidden="1"/>
    <cellStyle name="Lien hypertexte" xfId="17682" builtinId="8" hidden="1"/>
    <cellStyle name="Lien hypertexte" xfId="17676" builtinId="8" hidden="1"/>
    <cellStyle name="Lien hypertexte" xfId="17670" builtinId="8" hidden="1"/>
    <cellStyle name="Lien hypertexte" xfId="17666" builtinId="8" hidden="1"/>
    <cellStyle name="Lien hypertexte" xfId="17662" builtinId="8" hidden="1"/>
    <cellStyle name="Lien hypertexte" xfId="17656" builtinId="8" hidden="1"/>
    <cellStyle name="Lien hypertexte" xfId="17652" builtinId="8" hidden="1"/>
    <cellStyle name="Lien hypertexte" xfId="17646" builtinId="8" hidden="1"/>
    <cellStyle name="Lien hypertexte" xfId="17642" builtinId="8" hidden="1"/>
    <cellStyle name="Lien hypertexte" xfId="17636" builtinId="8" hidden="1"/>
    <cellStyle name="Lien hypertexte" xfId="17632" builtinId="8" hidden="1"/>
    <cellStyle name="Lien hypertexte" xfId="17628" builtinId="8" hidden="1"/>
    <cellStyle name="Lien hypertexte" xfId="17622" builtinId="8" hidden="1"/>
    <cellStyle name="Lien hypertexte" xfId="17618" builtinId="8" hidden="1"/>
    <cellStyle name="Lien hypertexte" xfId="17612" builtinId="8" hidden="1"/>
    <cellStyle name="Lien hypertexte" xfId="17608" builtinId="8" hidden="1"/>
    <cellStyle name="Lien hypertexte" xfId="17602" builtinId="8" hidden="1"/>
    <cellStyle name="Lien hypertexte" xfId="17598" builtinId="8" hidden="1"/>
    <cellStyle name="Lien hypertexte" xfId="17594" builtinId="8" hidden="1"/>
    <cellStyle name="Lien hypertexte" xfId="17588" builtinId="8" hidden="1"/>
    <cellStyle name="Lien hypertexte" xfId="17582" builtinId="8" hidden="1"/>
    <cellStyle name="Lien hypertexte" xfId="17578" builtinId="8" hidden="1"/>
    <cellStyle name="Lien hypertexte" xfId="17574" builtinId="8" hidden="1"/>
    <cellStyle name="Lien hypertexte" xfId="17568" builtinId="8" hidden="1"/>
    <cellStyle name="Lien hypertexte" xfId="17564" builtinId="8" hidden="1"/>
    <cellStyle name="Lien hypertexte" xfId="17560" builtinId="8" hidden="1"/>
    <cellStyle name="Lien hypertexte" xfId="17554" builtinId="8" hidden="1"/>
    <cellStyle name="Lien hypertexte" xfId="17548" builtinId="8" hidden="1"/>
    <cellStyle name="Lien hypertexte" xfId="17544" builtinId="8" hidden="1"/>
    <cellStyle name="Lien hypertexte" xfId="17540" builtinId="8" hidden="1"/>
    <cellStyle name="Lien hypertexte" xfId="17534" builtinId="8" hidden="1"/>
    <cellStyle name="Lien hypertexte" xfId="17530" builtinId="8" hidden="1"/>
    <cellStyle name="Lien hypertexte" xfId="17526" builtinId="8" hidden="1"/>
    <cellStyle name="Lien hypertexte" xfId="17518" builtinId="8" hidden="1"/>
    <cellStyle name="Lien hypertexte" xfId="17514" builtinId="8" hidden="1"/>
    <cellStyle name="Lien hypertexte" xfId="17510" builtinId="8" hidden="1"/>
    <cellStyle name="Lien hypertexte" xfId="17506" builtinId="8" hidden="1"/>
    <cellStyle name="Lien hypertexte" xfId="17500" builtinId="8" hidden="1"/>
    <cellStyle name="Lien hypertexte" xfId="17496" builtinId="8" hidden="1"/>
    <cellStyle name="Lien hypertexte" xfId="17492" builtinId="8" hidden="1"/>
    <cellStyle name="Lien hypertexte" xfId="17484" builtinId="8" hidden="1"/>
    <cellStyle name="Lien hypertexte" xfId="17480" builtinId="8" hidden="1"/>
    <cellStyle name="Lien hypertexte" xfId="17476" builtinId="8" hidden="1"/>
    <cellStyle name="Lien hypertexte" xfId="17472" builtinId="8" hidden="1"/>
    <cellStyle name="Lien hypertexte" xfId="17466" builtinId="8" hidden="1"/>
    <cellStyle name="Lien hypertexte" xfId="17462" builtinId="8" hidden="1"/>
    <cellStyle name="Lien hypertexte" xfId="17458" builtinId="8" hidden="1"/>
    <cellStyle name="Lien hypertexte" xfId="17450" builtinId="8" hidden="1"/>
    <cellStyle name="Lien hypertexte" xfId="17446" builtinId="8" hidden="1"/>
    <cellStyle name="Lien hypertexte" xfId="17442" builtinId="8" hidden="1"/>
    <cellStyle name="Lien hypertexte" xfId="17438" builtinId="8" hidden="1"/>
    <cellStyle name="Lien hypertexte" xfId="17432" builtinId="8" hidden="1"/>
    <cellStyle name="Lien hypertexte" xfId="17428" builtinId="8" hidden="1"/>
    <cellStyle name="Lien hypertexte" xfId="17422" builtinId="8" hidden="1"/>
    <cellStyle name="Lien hypertexte" xfId="17416" builtinId="8" hidden="1"/>
    <cellStyle name="Lien hypertexte" xfId="17412" builtinId="8" hidden="1"/>
    <cellStyle name="Lien hypertexte" xfId="17408" builtinId="8" hidden="1"/>
    <cellStyle name="Lien hypertexte" xfId="17404" builtinId="8" hidden="1"/>
    <cellStyle name="Lien hypertexte" xfId="17398" builtinId="8" hidden="1"/>
    <cellStyle name="Lien hypertexte" xfId="17394" builtinId="8" hidden="1"/>
    <cellStyle name="Lien hypertexte" xfId="17388" builtinId="8" hidden="1"/>
    <cellStyle name="Lien hypertexte" xfId="17382" builtinId="8" hidden="1"/>
    <cellStyle name="Lien hypertexte" xfId="17378" builtinId="8" hidden="1"/>
    <cellStyle name="Lien hypertexte" xfId="17374" builtinId="8" hidden="1"/>
    <cellStyle name="Lien hypertexte" xfId="17370" builtinId="8" hidden="1"/>
    <cellStyle name="Lien hypertexte" xfId="17364" builtinId="8" hidden="1"/>
    <cellStyle name="Lien hypertexte" xfId="17358" builtinId="8" hidden="1"/>
    <cellStyle name="Lien hypertexte" xfId="17354" builtinId="8" hidden="1"/>
    <cellStyle name="Lien hypertexte" xfId="17348" builtinId="8" hidden="1"/>
    <cellStyle name="Lien hypertexte" xfId="17344" builtinId="8" hidden="1"/>
    <cellStyle name="Lien hypertexte" xfId="17340" builtinId="8" hidden="1"/>
    <cellStyle name="Lien hypertexte" xfId="17336" builtinId="8" hidden="1"/>
    <cellStyle name="Lien hypertexte" xfId="17330" builtinId="8" hidden="1"/>
    <cellStyle name="Lien hypertexte" xfId="17324" builtinId="8" hidden="1"/>
    <cellStyle name="Lien hypertexte" xfId="17320" builtinId="8" hidden="1"/>
    <cellStyle name="Lien hypertexte" xfId="17314" builtinId="8" hidden="1"/>
    <cellStyle name="Lien hypertexte" xfId="17310" builtinId="8" hidden="1"/>
    <cellStyle name="Lien hypertexte" xfId="17306" builtinId="8" hidden="1"/>
    <cellStyle name="Lien hypertexte" xfId="17302" builtinId="8" hidden="1"/>
    <cellStyle name="Lien hypertexte" xfId="17294" builtinId="8" hidden="1"/>
    <cellStyle name="Lien hypertexte" xfId="17290" builtinId="8" hidden="1"/>
    <cellStyle name="Lien hypertexte" xfId="17286" builtinId="8" hidden="1"/>
    <cellStyle name="Lien hypertexte" xfId="17280" builtinId="8" hidden="1"/>
    <cellStyle name="Lien hypertexte" xfId="17276" builtinId="8" hidden="1"/>
    <cellStyle name="Lien hypertexte" xfId="17272" builtinId="8" hidden="1"/>
    <cellStyle name="Lien hypertexte" xfId="17268" builtinId="8" hidden="1"/>
    <cellStyle name="Lien hypertexte" xfId="17260" builtinId="8" hidden="1"/>
    <cellStyle name="Lien hypertexte" xfId="17256" builtinId="8" hidden="1"/>
    <cellStyle name="Lien hypertexte" xfId="17252" builtinId="8" hidden="1"/>
    <cellStyle name="Lien hypertexte" xfId="17246" builtinId="8" hidden="1"/>
    <cellStyle name="Lien hypertexte" xfId="17242" builtinId="8" hidden="1"/>
    <cellStyle name="Lien hypertexte" xfId="17238" builtinId="8" hidden="1"/>
    <cellStyle name="Lien hypertexte" xfId="17234" builtinId="8" hidden="1"/>
    <cellStyle name="Lien hypertexte" xfId="17226" builtinId="8" hidden="1"/>
    <cellStyle name="Lien hypertexte" xfId="17222" builtinId="8" hidden="1"/>
    <cellStyle name="Lien hypertexte" xfId="17218" builtinId="8" hidden="1"/>
    <cellStyle name="Lien hypertexte" xfId="17212" builtinId="8" hidden="1"/>
    <cellStyle name="Lien hypertexte" xfId="17208" builtinId="8" hidden="1"/>
    <cellStyle name="Lien hypertexte" xfId="17204" builtinId="8" hidden="1"/>
    <cellStyle name="Lien hypertexte" xfId="17198" builtinId="8" hidden="1"/>
    <cellStyle name="Lien hypertexte" xfId="17192" builtinId="8" hidden="1"/>
    <cellStyle name="Lien hypertexte" xfId="17188" builtinId="8" hidden="1"/>
    <cellStyle name="Lien hypertexte" xfId="17184" builtinId="8" hidden="1"/>
    <cellStyle name="Lien hypertexte" xfId="17178" builtinId="8" hidden="1"/>
    <cellStyle name="Lien hypertexte" xfId="17174" builtinId="8" hidden="1"/>
    <cellStyle name="Lien hypertexte" xfId="17170" builtinId="8" hidden="1"/>
    <cellStyle name="Lien hypertexte" xfId="17164" builtinId="8" hidden="1"/>
    <cellStyle name="Lien hypertexte" xfId="17158" builtinId="8" hidden="1"/>
    <cellStyle name="Lien hypertexte" xfId="17154" builtinId="8" hidden="1"/>
    <cellStyle name="Lien hypertexte" xfId="17150" builtinId="8" hidden="1"/>
    <cellStyle name="Lien hypertexte" xfId="17144" builtinId="8" hidden="1"/>
    <cellStyle name="Lien hypertexte" xfId="17140" builtinId="8" hidden="1"/>
    <cellStyle name="Lien hypertexte" xfId="17134" builtinId="8" hidden="1"/>
    <cellStyle name="Lien hypertexte" xfId="17130" builtinId="8" hidden="1"/>
    <cellStyle name="Lien hypertexte" xfId="17124" builtinId="8" hidden="1"/>
    <cellStyle name="Lien hypertexte" xfId="17120" builtinId="8" hidden="1"/>
    <cellStyle name="Lien hypertexte" xfId="17116" builtinId="8" hidden="1"/>
    <cellStyle name="Lien hypertexte" xfId="17110" builtinId="8" hidden="1"/>
    <cellStyle name="Lien hypertexte" xfId="17106" builtinId="8" hidden="1"/>
    <cellStyle name="Lien hypertexte" xfId="17100" builtinId="8" hidden="1"/>
    <cellStyle name="Lien hypertexte" xfId="17096" builtinId="8" hidden="1"/>
    <cellStyle name="Lien hypertexte" xfId="17090" builtinId="8" hidden="1"/>
    <cellStyle name="Lien hypertexte" xfId="17086" builtinId="8" hidden="1"/>
    <cellStyle name="Lien hypertexte" xfId="17082" builtinId="8" hidden="1"/>
    <cellStyle name="Lien hypertexte" xfId="17076" builtinId="8" hidden="1"/>
    <cellStyle name="Lien hypertexte" xfId="17070" builtinId="8" hidden="1"/>
    <cellStyle name="Lien hypertexte" xfId="17066" builtinId="8" hidden="1"/>
    <cellStyle name="Lien hypertexte" xfId="17062" builtinId="8" hidden="1"/>
    <cellStyle name="Lien hypertexte" xfId="17056" builtinId="8" hidden="1"/>
    <cellStyle name="Lien hypertexte" xfId="17052" builtinId="8" hidden="1"/>
    <cellStyle name="Lien hypertexte" xfId="17048" builtinId="8" hidden="1"/>
    <cellStyle name="Lien hypertexte" xfId="17042" builtinId="8" hidden="1"/>
    <cellStyle name="Lien hypertexte" xfId="17036" builtinId="8" hidden="1"/>
    <cellStyle name="Lien hypertexte" xfId="17032" builtinId="8" hidden="1"/>
    <cellStyle name="Lien hypertexte" xfId="17028" builtinId="8" hidden="1"/>
    <cellStyle name="Lien hypertexte" xfId="17022" builtinId="8" hidden="1"/>
    <cellStyle name="Lien hypertexte" xfId="17018" builtinId="8" hidden="1"/>
    <cellStyle name="Lien hypertexte" xfId="17014" builtinId="8" hidden="1"/>
    <cellStyle name="Lien hypertexte" xfId="17006" builtinId="8" hidden="1"/>
    <cellStyle name="Lien hypertexte" xfId="17002" builtinId="8" hidden="1"/>
    <cellStyle name="Lien hypertexte" xfId="16998" builtinId="8" hidden="1"/>
    <cellStyle name="Lien hypertexte" xfId="16994" builtinId="8" hidden="1"/>
    <cellStyle name="Lien hypertexte" xfId="16988" builtinId="8" hidden="1"/>
    <cellStyle name="Lien hypertexte" xfId="16984" builtinId="8" hidden="1"/>
    <cellStyle name="Lien hypertexte" xfId="16980" builtinId="8" hidden="1"/>
    <cellStyle name="Lien hypertexte" xfId="16972" builtinId="8" hidden="1"/>
    <cellStyle name="Lien hypertexte" xfId="16968" builtinId="8" hidden="1"/>
    <cellStyle name="Lien hypertexte" xfId="16964" builtinId="8" hidden="1"/>
    <cellStyle name="Lien hypertexte" xfId="16960" builtinId="8" hidden="1"/>
    <cellStyle name="Lien hypertexte" xfId="16954" builtinId="8" hidden="1"/>
    <cellStyle name="Lien hypertexte" xfId="16950" builtinId="8" hidden="1"/>
    <cellStyle name="Lien hypertexte" xfId="16946" builtinId="8" hidden="1"/>
    <cellStyle name="Lien hypertexte" xfId="16938" builtinId="8" hidden="1"/>
    <cellStyle name="Lien hypertexte" xfId="16934" builtinId="8" hidden="1"/>
    <cellStyle name="Lien hypertexte" xfId="16930" builtinId="8" hidden="1"/>
    <cellStyle name="Lien hypertexte" xfId="16926" builtinId="8" hidden="1"/>
    <cellStyle name="Lien hypertexte" xfId="16920" builtinId="8" hidden="1"/>
    <cellStyle name="Lien hypertexte" xfId="16916" builtinId="8" hidden="1"/>
    <cellStyle name="Lien hypertexte" xfId="16910" builtinId="8" hidden="1"/>
    <cellStyle name="Lien hypertexte" xfId="16904" builtinId="8" hidden="1"/>
    <cellStyle name="Lien hypertexte" xfId="16900" builtinId="8" hidden="1"/>
    <cellStyle name="Lien hypertexte" xfId="16896" builtinId="8" hidden="1"/>
    <cellStyle name="Lien hypertexte" xfId="16892" builtinId="8" hidden="1"/>
    <cellStyle name="Lien hypertexte" xfId="16886" builtinId="8" hidden="1"/>
    <cellStyle name="Lien hypertexte" xfId="16882" builtinId="8" hidden="1"/>
    <cellStyle name="Lien hypertexte" xfId="16876" builtinId="8" hidden="1"/>
    <cellStyle name="Lien hypertexte" xfId="16870" builtinId="8" hidden="1"/>
    <cellStyle name="Lien hypertexte" xfId="16866" builtinId="8" hidden="1"/>
    <cellStyle name="Lien hypertexte" xfId="16862" builtinId="8" hidden="1"/>
    <cellStyle name="Lien hypertexte" xfId="16858" builtinId="8" hidden="1"/>
    <cellStyle name="Lien hypertexte" xfId="16852" builtinId="8" hidden="1"/>
    <cellStyle name="Lien hypertexte" xfId="16846" builtinId="8" hidden="1"/>
    <cellStyle name="Lien hypertexte" xfId="16842" builtinId="8" hidden="1"/>
    <cellStyle name="Lien hypertexte" xfId="16836" builtinId="8" hidden="1"/>
    <cellStyle name="Lien hypertexte" xfId="16832" builtinId="8" hidden="1"/>
    <cellStyle name="Lien hypertexte" xfId="16828" builtinId="8" hidden="1"/>
    <cellStyle name="Lien hypertexte" xfId="16824" builtinId="8" hidden="1"/>
    <cellStyle name="Lien hypertexte" xfId="16818" builtinId="8" hidden="1"/>
    <cellStyle name="Lien hypertexte" xfId="16812" builtinId="8" hidden="1"/>
    <cellStyle name="Lien hypertexte" xfId="16808" builtinId="8" hidden="1"/>
    <cellStyle name="Lien hypertexte" xfId="16802" builtinId="8" hidden="1"/>
    <cellStyle name="Lien hypertexte" xfId="16798" builtinId="8" hidden="1"/>
    <cellStyle name="Lien hypertexte" xfId="16794" builtinId="8" hidden="1"/>
    <cellStyle name="Lien hypertexte" xfId="16790" builtinId="8" hidden="1"/>
    <cellStyle name="Lien hypertexte" xfId="16782" builtinId="8" hidden="1"/>
    <cellStyle name="Lien hypertexte" xfId="16778" builtinId="8" hidden="1"/>
    <cellStyle name="Lien hypertexte" xfId="16774" builtinId="8" hidden="1"/>
    <cellStyle name="Lien hypertexte" xfId="16768" builtinId="8" hidden="1"/>
    <cellStyle name="Lien hypertexte" xfId="16764" builtinId="8" hidden="1"/>
    <cellStyle name="Lien hypertexte" xfId="16760" builtinId="8" hidden="1"/>
    <cellStyle name="Lien hypertexte" xfId="16756" builtinId="8" hidden="1"/>
    <cellStyle name="Lien hypertexte" xfId="16748" builtinId="8" hidden="1"/>
    <cellStyle name="Lien hypertexte" xfId="16744" builtinId="8" hidden="1"/>
    <cellStyle name="Lien hypertexte" xfId="16740" builtinId="8" hidden="1"/>
    <cellStyle name="Lien hypertexte" xfId="16734" builtinId="8" hidden="1"/>
    <cellStyle name="Lien hypertexte" xfId="16730" builtinId="8" hidden="1"/>
    <cellStyle name="Lien hypertexte" xfId="16726" builtinId="8" hidden="1"/>
    <cellStyle name="Lien hypertexte" xfId="16722" builtinId="8" hidden="1"/>
    <cellStyle name="Lien hypertexte" xfId="16714" builtinId="8" hidden="1"/>
    <cellStyle name="Lien hypertexte" xfId="16710" builtinId="8" hidden="1"/>
    <cellStyle name="Lien hypertexte" xfId="16706" builtinId="8" hidden="1"/>
    <cellStyle name="Lien hypertexte" xfId="16700" builtinId="8" hidden="1"/>
    <cellStyle name="Lien hypertexte" xfId="16696" builtinId="8" hidden="1"/>
    <cellStyle name="Lien hypertexte" xfId="16692" builtinId="8" hidden="1"/>
    <cellStyle name="Lien hypertexte" xfId="16686" builtinId="8" hidden="1"/>
    <cellStyle name="Lien hypertexte" xfId="16680" builtinId="8" hidden="1"/>
    <cellStyle name="Lien hypertexte" xfId="16676" builtinId="8" hidden="1"/>
    <cellStyle name="Lien hypertexte" xfId="16672" builtinId="8" hidden="1"/>
    <cellStyle name="Lien hypertexte" xfId="16666" builtinId="8" hidden="1"/>
    <cellStyle name="Lien hypertexte" xfId="16662" builtinId="8" hidden="1"/>
    <cellStyle name="Lien hypertexte" xfId="16658" builtinId="8" hidden="1"/>
    <cellStyle name="Lien hypertexte" xfId="16652" builtinId="8" hidden="1"/>
    <cellStyle name="Lien hypertexte" xfId="16646" builtinId="8" hidden="1"/>
    <cellStyle name="Lien hypertexte" xfId="16642" builtinId="8" hidden="1"/>
    <cellStyle name="Lien hypertexte" xfId="16638" builtinId="8" hidden="1"/>
    <cellStyle name="Lien hypertexte" xfId="16632" builtinId="8" hidden="1"/>
    <cellStyle name="Lien hypertexte" xfId="16628" builtinId="8" hidden="1"/>
    <cellStyle name="Lien hypertexte" xfId="16622" builtinId="8" hidden="1"/>
    <cellStyle name="Lien hypertexte" xfId="16618" builtinId="8" hidden="1"/>
    <cellStyle name="Lien hypertexte" xfId="16612" builtinId="8" hidden="1"/>
    <cellStyle name="Lien hypertexte" xfId="16608" builtinId="8" hidden="1"/>
    <cellStyle name="Lien hypertexte" xfId="16604" builtinId="8" hidden="1"/>
    <cellStyle name="Lien hypertexte" xfId="16598" builtinId="8" hidden="1"/>
    <cellStyle name="Lien hypertexte" xfId="16594" builtinId="8" hidden="1"/>
    <cellStyle name="Lien hypertexte" xfId="16588" builtinId="8" hidden="1"/>
    <cellStyle name="Lien hypertexte" xfId="16584" builtinId="8" hidden="1"/>
    <cellStyle name="Lien hypertexte" xfId="16578" builtinId="8" hidden="1"/>
    <cellStyle name="Lien hypertexte" xfId="16574" builtinId="8" hidden="1"/>
    <cellStyle name="Lien hypertexte" xfId="16570" builtinId="8" hidden="1"/>
    <cellStyle name="Lien hypertexte" xfId="16564" builtinId="8" hidden="1"/>
    <cellStyle name="Lien hypertexte" xfId="16558" builtinId="8" hidden="1"/>
    <cellStyle name="Lien hypertexte" xfId="16554" builtinId="8" hidden="1"/>
    <cellStyle name="Lien hypertexte" xfId="16550" builtinId="8" hidden="1"/>
    <cellStyle name="Lien hypertexte" xfId="16544" builtinId="8" hidden="1"/>
    <cellStyle name="Lien hypertexte" xfId="16540" builtinId="8" hidden="1"/>
    <cellStyle name="Lien hypertexte" xfId="16536" builtinId="8" hidden="1"/>
    <cellStyle name="Lien hypertexte" xfId="16530" builtinId="8" hidden="1"/>
    <cellStyle name="Lien hypertexte" xfId="16524" builtinId="8" hidden="1"/>
    <cellStyle name="Lien hypertexte" xfId="16520" builtinId="8" hidden="1"/>
    <cellStyle name="Lien hypertexte" xfId="16516" builtinId="8" hidden="1"/>
    <cellStyle name="Lien hypertexte" xfId="16510" builtinId="8" hidden="1"/>
    <cellStyle name="Lien hypertexte" xfId="16506" builtinId="8" hidden="1"/>
    <cellStyle name="Lien hypertexte" xfId="16502" builtinId="8" hidden="1"/>
    <cellStyle name="Lien hypertexte" xfId="16494" builtinId="8" hidden="1"/>
    <cellStyle name="Lien hypertexte" xfId="16490" builtinId="8" hidden="1"/>
    <cellStyle name="Lien hypertexte" xfId="16486" builtinId="8" hidden="1"/>
    <cellStyle name="Lien hypertexte" xfId="16482" builtinId="8" hidden="1"/>
    <cellStyle name="Lien hypertexte" xfId="16476" builtinId="8" hidden="1"/>
    <cellStyle name="Lien hypertexte" xfId="16472" builtinId="8" hidden="1"/>
    <cellStyle name="Lien hypertexte" xfId="16468" builtinId="8" hidden="1"/>
    <cellStyle name="Lien hypertexte" xfId="16460" builtinId="8" hidden="1"/>
    <cellStyle name="Lien hypertexte" xfId="16456" builtinId="8" hidden="1"/>
    <cellStyle name="Lien hypertexte" xfId="16452" builtinId="8" hidden="1"/>
    <cellStyle name="Lien hypertexte" xfId="16448" builtinId="8" hidden="1"/>
    <cellStyle name="Lien hypertexte" xfId="16442" builtinId="8" hidden="1"/>
    <cellStyle name="Lien hypertexte" xfId="16438" builtinId="8" hidden="1"/>
    <cellStyle name="Lien hypertexte" xfId="16434" builtinId="8" hidden="1"/>
    <cellStyle name="Lien hypertexte" xfId="16426" builtinId="8" hidden="1"/>
    <cellStyle name="Lien hypertexte" xfId="16422" builtinId="8" hidden="1"/>
    <cellStyle name="Lien hypertexte" xfId="16418" builtinId="8" hidden="1"/>
    <cellStyle name="Lien hypertexte" xfId="16414" builtinId="8" hidden="1"/>
    <cellStyle name="Lien hypertexte" xfId="16408" builtinId="8" hidden="1"/>
    <cellStyle name="Lien hypertexte" xfId="16404" builtinId="8" hidden="1"/>
    <cellStyle name="Lien hypertexte" xfId="16398" builtinId="8" hidden="1"/>
    <cellStyle name="Lien hypertexte" xfId="16392" builtinId="8" hidden="1"/>
    <cellStyle name="Lien hypertexte" xfId="16388" builtinId="8" hidden="1"/>
    <cellStyle name="Lien hypertexte" xfId="16384" builtinId="8" hidden="1"/>
    <cellStyle name="Lien hypertexte" xfId="16380" builtinId="8" hidden="1"/>
    <cellStyle name="Lien hypertexte" xfId="16374" builtinId="8" hidden="1"/>
    <cellStyle name="Lien hypertexte" xfId="16370" builtinId="8" hidden="1"/>
    <cellStyle name="Lien hypertexte" xfId="16364" builtinId="8" hidden="1"/>
    <cellStyle name="Lien hypertexte" xfId="16358" builtinId="8" hidden="1"/>
    <cellStyle name="Lien hypertexte" xfId="16354" builtinId="8" hidden="1"/>
    <cellStyle name="Lien hypertexte" xfId="16350" builtinId="8" hidden="1"/>
    <cellStyle name="Lien hypertexte" xfId="16346" builtinId="8" hidden="1"/>
    <cellStyle name="Lien hypertexte" xfId="16340" builtinId="8" hidden="1"/>
    <cellStyle name="Lien hypertexte" xfId="16334" builtinId="8" hidden="1"/>
    <cellStyle name="Lien hypertexte" xfId="16330" builtinId="8" hidden="1"/>
    <cellStyle name="Lien hypertexte" xfId="16324" builtinId="8" hidden="1"/>
    <cellStyle name="Lien hypertexte" xfId="16320" builtinId="8" hidden="1"/>
    <cellStyle name="Lien hypertexte" xfId="16316" builtinId="8" hidden="1"/>
    <cellStyle name="Lien hypertexte" xfId="16312" builtinId="8" hidden="1"/>
    <cellStyle name="Lien hypertexte" xfId="16306" builtinId="8" hidden="1"/>
    <cellStyle name="Lien hypertexte" xfId="16300" builtinId="8" hidden="1"/>
    <cellStyle name="Lien hypertexte" xfId="16296" builtinId="8" hidden="1"/>
    <cellStyle name="Lien hypertexte" xfId="16290" builtinId="8" hidden="1"/>
    <cellStyle name="Lien hypertexte" xfId="16286" builtinId="8" hidden="1"/>
    <cellStyle name="Lien hypertexte" xfId="16282" builtinId="8" hidden="1"/>
    <cellStyle name="Lien hypertexte" xfId="16278" builtinId="8" hidden="1"/>
    <cellStyle name="Lien hypertexte" xfId="16270" builtinId="8" hidden="1"/>
    <cellStyle name="Lien hypertexte" xfId="16266" builtinId="8" hidden="1"/>
    <cellStyle name="Lien hypertexte" xfId="16262" builtinId="8" hidden="1"/>
    <cellStyle name="Lien hypertexte" xfId="16256" builtinId="8" hidden="1"/>
    <cellStyle name="Lien hypertexte" xfId="16252" builtinId="8" hidden="1"/>
    <cellStyle name="Lien hypertexte" xfId="16248" builtinId="8" hidden="1"/>
    <cellStyle name="Lien hypertexte" xfId="16244" builtinId="8" hidden="1"/>
    <cellStyle name="Lien hypertexte" xfId="16236" builtinId="8" hidden="1"/>
    <cellStyle name="Lien hypertexte" xfId="16232" builtinId="8" hidden="1"/>
    <cellStyle name="Lien hypertexte" xfId="16228" builtinId="8" hidden="1"/>
    <cellStyle name="Lien hypertexte" xfId="16222" builtinId="8" hidden="1"/>
    <cellStyle name="Lien hypertexte" xfId="16218" builtinId="8" hidden="1"/>
    <cellStyle name="Lien hypertexte" xfId="16214" builtinId="8" hidden="1"/>
    <cellStyle name="Lien hypertexte" xfId="16210" builtinId="8" hidden="1"/>
    <cellStyle name="Lien hypertexte" xfId="16202" builtinId="8" hidden="1"/>
    <cellStyle name="Lien hypertexte" xfId="16198" builtinId="8" hidden="1"/>
    <cellStyle name="Lien hypertexte" xfId="16194" builtinId="8" hidden="1"/>
    <cellStyle name="Lien hypertexte" xfId="16188" builtinId="8" hidden="1"/>
    <cellStyle name="Lien hypertexte" xfId="16184" builtinId="8" hidden="1"/>
    <cellStyle name="Lien hypertexte" xfId="16180" builtinId="8" hidden="1"/>
    <cellStyle name="Lien hypertexte" xfId="16174" builtinId="8" hidden="1"/>
    <cellStyle name="Lien hypertexte" xfId="16168" builtinId="8" hidden="1"/>
    <cellStyle name="Lien hypertexte" xfId="16164" builtinId="8" hidden="1"/>
    <cellStyle name="Lien hypertexte" xfId="16160" builtinId="8" hidden="1"/>
    <cellStyle name="Lien hypertexte" xfId="16154" builtinId="8" hidden="1"/>
    <cellStyle name="Lien hypertexte" xfId="16150" builtinId="8" hidden="1"/>
    <cellStyle name="Lien hypertexte" xfId="16146" builtinId="8" hidden="1"/>
    <cellStyle name="Lien hypertexte" xfId="16140" builtinId="8" hidden="1"/>
    <cellStyle name="Lien hypertexte" xfId="16134" builtinId="8" hidden="1"/>
    <cellStyle name="Lien hypertexte" xfId="16130" builtinId="8" hidden="1"/>
    <cellStyle name="Lien hypertexte" xfId="16126" builtinId="8" hidden="1"/>
    <cellStyle name="Lien hypertexte" xfId="16120" builtinId="8" hidden="1"/>
    <cellStyle name="Lien hypertexte" xfId="16116" builtinId="8" hidden="1"/>
    <cellStyle name="Lien hypertexte" xfId="16110" builtinId="8" hidden="1"/>
    <cellStyle name="Lien hypertexte" xfId="16106" builtinId="8" hidden="1"/>
    <cellStyle name="Lien hypertexte" xfId="16100" builtinId="8" hidden="1"/>
    <cellStyle name="Lien hypertexte" xfId="16096" builtinId="8" hidden="1"/>
    <cellStyle name="Lien hypertexte" xfId="16092" builtinId="8" hidden="1"/>
    <cellStyle name="Lien hypertexte" xfId="16086" builtinId="8" hidden="1"/>
    <cellStyle name="Lien hypertexte" xfId="16082" builtinId="8" hidden="1"/>
    <cellStyle name="Lien hypertexte" xfId="16076" builtinId="8" hidden="1"/>
    <cellStyle name="Lien hypertexte" xfId="16072" builtinId="8" hidden="1"/>
    <cellStyle name="Lien hypertexte" xfId="16066" builtinId="8" hidden="1"/>
    <cellStyle name="Lien hypertexte" xfId="16062" builtinId="8" hidden="1"/>
    <cellStyle name="Lien hypertexte" xfId="16058" builtinId="8" hidden="1"/>
    <cellStyle name="Lien hypertexte" xfId="16052" builtinId="8" hidden="1"/>
    <cellStyle name="Lien hypertexte" xfId="16046" builtinId="8" hidden="1"/>
    <cellStyle name="Lien hypertexte" xfId="16042" builtinId="8" hidden="1"/>
    <cellStyle name="Lien hypertexte" xfId="16038" builtinId="8" hidden="1"/>
    <cellStyle name="Lien hypertexte" xfId="16032" builtinId="8" hidden="1"/>
    <cellStyle name="Lien hypertexte" xfId="16028" builtinId="8" hidden="1"/>
    <cellStyle name="Lien hypertexte" xfId="16024" builtinId="8" hidden="1"/>
    <cellStyle name="Lien hypertexte" xfId="16018" builtinId="8" hidden="1"/>
    <cellStyle name="Lien hypertexte" xfId="16012" builtinId="8" hidden="1"/>
    <cellStyle name="Lien hypertexte" xfId="16008" builtinId="8" hidden="1"/>
    <cellStyle name="Lien hypertexte" xfId="16004" builtinId="8" hidden="1"/>
    <cellStyle name="Lien hypertexte" xfId="15998" builtinId="8" hidden="1"/>
    <cellStyle name="Lien hypertexte" xfId="15994" builtinId="8" hidden="1"/>
    <cellStyle name="Lien hypertexte" xfId="15990" builtinId="8" hidden="1"/>
    <cellStyle name="Lien hypertexte" xfId="15982" builtinId="8" hidden="1"/>
    <cellStyle name="Lien hypertexte" xfId="15978" builtinId="8" hidden="1"/>
    <cellStyle name="Lien hypertexte" xfId="15974" builtinId="8" hidden="1"/>
    <cellStyle name="Lien hypertexte" xfId="15970" builtinId="8" hidden="1"/>
    <cellStyle name="Lien hypertexte" xfId="15964" builtinId="8" hidden="1"/>
    <cellStyle name="Lien hypertexte" xfId="15960" builtinId="8" hidden="1"/>
    <cellStyle name="Lien hypertexte" xfId="15956" builtinId="8" hidden="1"/>
    <cellStyle name="Lien hypertexte" xfId="15948" builtinId="8" hidden="1"/>
    <cellStyle name="Lien hypertexte" xfId="15944" builtinId="8" hidden="1"/>
    <cellStyle name="Lien hypertexte" xfId="15940" builtinId="8" hidden="1"/>
    <cellStyle name="Lien hypertexte" xfId="15936" builtinId="8" hidden="1"/>
    <cellStyle name="Lien hypertexte" xfId="18881" builtinId="8" hidden="1"/>
    <cellStyle name="Lien hypertexte" xfId="18913" builtinId="8" hidden="1"/>
    <cellStyle name="Lien hypertexte" xfId="18945" builtinId="8" hidden="1"/>
    <cellStyle name="Lien hypertexte" xfId="18993" builtinId="8" hidden="1"/>
    <cellStyle name="Lien hypertexte" xfId="19025" builtinId="8" hidden="1"/>
    <cellStyle name="Lien hypertexte" xfId="19057" builtinId="8" hidden="1"/>
    <cellStyle name="Lien hypertexte" xfId="19089" builtinId="8" hidden="1"/>
    <cellStyle name="Lien hypertexte" xfId="19137" builtinId="8" hidden="1"/>
    <cellStyle name="Lien hypertexte" xfId="19169" builtinId="8" hidden="1"/>
    <cellStyle name="Lien hypertexte" xfId="19201" builtinId="8" hidden="1"/>
    <cellStyle name="Lien hypertexte" xfId="19249" builtinId="8" hidden="1"/>
    <cellStyle name="Lien hypertexte" xfId="19281" builtinId="8" hidden="1"/>
    <cellStyle name="Lien hypertexte" xfId="19313" builtinId="8" hidden="1"/>
    <cellStyle name="Lien hypertexte" xfId="19345" builtinId="8" hidden="1"/>
    <cellStyle name="Lien hypertexte" xfId="19393" builtinId="8" hidden="1"/>
    <cellStyle name="Lien hypertexte" xfId="19425" builtinId="8" hidden="1"/>
    <cellStyle name="Lien hypertexte" xfId="19457" builtinId="8" hidden="1"/>
    <cellStyle name="Lien hypertexte" xfId="19505" builtinId="8" hidden="1"/>
    <cellStyle name="Lien hypertexte" xfId="19537" builtinId="8" hidden="1"/>
    <cellStyle name="Lien hypertexte" xfId="19569" builtinId="8" hidden="1"/>
    <cellStyle name="Lien hypertexte" xfId="19601" builtinId="8" hidden="1"/>
    <cellStyle name="Lien hypertexte" xfId="19649" builtinId="8" hidden="1"/>
    <cellStyle name="Lien hypertexte" xfId="19681" builtinId="8" hidden="1"/>
    <cellStyle name="Lien hypertexte" xfId="19713" builtinId="8" hidden="1"/>
    <cellStyle name="Lien hypertexte" xfId="19761" builtinId="8" hidden="1"/>
    <cellStyle name="Lien hypertexte" xfId="19793" builtinId="8" hidden="1"/>
    <cellStyle name="Lien hypertexte" xfId="19825" builtinId="8" hidden="1"/>
    <cellStyle name="Lien hypertexte" xfId="19857" builtinId="8" hidden="1"/>
    <cellStyle name="Lien hypertexte" xfId="19905" builtinId="8" hidden="1"/>
    <cellStyle name="Lien hypertexte" xfId="19937" builtinId="8" hidden="1"/>
    <cellStyle name="Lien hypertexte" xfId="19969" builtinId="8" hidden="1"/>
    <cellStyle name="Lien hypertexte" xfId="20017" builtinId="8" hidden="1"/>
    <cellStyle name="Lien hypertexte" xfId="20049" builtinId="8" hidden="1"/>
    <cellStyle name="Lien hypertexte" xfId="20081" builtinId="8" hidden="1"/>
    <cellStyle name="Lien hypertexte" xfId="20113" builtinId="8" hidden="1"/>
    <cellStyle name="Lien hypertexte" xfId="20161" builtinId="8" hidden="1"/>
    <cellStyle name="Lien hypertexte" xfId="20193" builtinId="8" hidden="1"/>
    <cellStyle name="Lien hypertexte" xfId="20225" builtinId="8" hidden="1"/>
    <cellStyle name="Lien hypertexte" xfId="20273" builtinId="8" hidden="1"/>
    <cellStyle name="Lien hypertexte" xfId="20305" builtinId="8" hidden="1"/>
    <cellStyle name="Lien hypertexte" xfId="20337" builtinId="8" hidden="1"/>
    <cellStyle name="Lien hypertexte" xfId="20369" builtinId="8" hidden="1"/>
    <cellStyle name="Lien hypertexte" xfId="20417" builtinId="8" hidden="1"/>
    <cellStyle name="Lien hypertexte" xfId="20449" builtinId="8" hidden="1"/>
    <cellStyle name="Lien hypertexte" xfId="20481" builtinId="8" hidden="1"/>
    <cellStyle name="Lien hypertexte" xfId="20529" builtinId="8" hidden="1"/>
    <cellStyle name="Lien hypertexte" xfId="20561" builtinId="8" hidden="1"/>
    <cellStyle name="Lien hypertexte" xfId="20593" builtinId="8" hidden="1"/>
    <cellStyle name="Lien hypertexte" xfId="20625" builtinId="8" hidden="1"/>
    <cellStyle name="Lien hypertexte" xfId="20673" builtinId="8" hidden="1"/>
    <cellStyle name="Lien hypertexte" xfId="20705" builtinId="8" hidden="1"/>
    <cellStyle name="Lien hypertexte" xfId="20737" builtinId="8" hidden="1"/>
    <cellStyle name="Lien hypertexte" xfId="20785" builtinId="8" hidden="1"/>
    <cellStyle name="Lien hypertexte" xfId="20817" builtinId="8" hidden="1"/>
    <cellStyle name="Lien hypertexte" xfId="20849" builtinId="8" hidden="1"/>
    <cellStyle name="Lien hypertexte" xfId="20881" builtinId="8" hidden="1"/>
    <cellStyle name="Lien hypertexte" xfId="20929" builtinId="8" hidden="1"/>
    <cellStyle name="Lien hypertexte" xfId="21345" builtinId="8" hidden="1"/>
    <cellStyle name="Lien hypertexte" xfId="21313" builtinId="8" hidden="1"/>
    <cellStyle name="Lien hypertexte" xfId="21297" builtinId="8" hidden="1"/>
    <cellStyle name="Lien hypertexte" xfId="21265" builtinId="8" hidden="1"/>
    <cellStyle name="Lien hypertexte" xfId="21233" builtinId="8" hidden="1"/>
    <cellStyle name="Lien hypertexte" xfId="21217" builtinId="8" hidden="1"/>
    <cellStyle name="Lien hypertexte" xfId="21201" builtinId="8" hidden="1"/>
    <cellStyle name="Lien hypertexte" xfId="21169" builtinId="8" hidden="1"/>
    <cellStyle name="Lien hypertexte" xfId="21137" builtinId="8" hidden="1"/>
    <cellStyle name="Lien hypertexte" xfId="21121" builtinId="8" hidden="1"/>
    <cellStyle name="Lien hypertexte" xfId="21089" builtinId="8" hidden="1"/>
    <cellStyle name="Lien hypertexte" xfId="21073" builtinId="8" hidden="1"/>
    <cellStyle name="Lien hypertexte" xfId="21057" builtinId="8" hidden="1"/>
    <cellStyle name="Lien hypertexte" xfId="21009" builtinId="8" hidden="1"/>
    <cellStyle name="Lien hypertexte" xfId="20993" builtinId="8" hidden="1"/>
    <cellStyle name="Lien hypertexte" xfId="20977" builtinId="8" hidden="1"/>
    <cellStyle name="Lien hypertexte" xfId="20945" builtinId="8" hidden="1"/>
    <cellStyle name="Lien hypertexte" xfId="20961" builtinId="8" hidden="1"/>
    <cellStyle name="Lien hypertexte" xfId="21041" builtinId="8" hidden="1"/>
    <cellStyle name="Lien hypertexte" xfId="21105" builtinId="8" hidden="1"/>
    <cellStyle name="Lien hypertexte" xfId="21185" builtinId="8" hidden="1"/>
    <cellStyle name="Lien hypertexte" xfId="21249" builtinId="8" hidden="1"/>
    <cellStyle name="Lien hypertexte" xfId="21329" builtinId="8" hidden="1"/>
    <cellStyle name="Lien hypertexte" xfId="21457" builtinId="8" hidden="1"/>
    <cellStyle name="Lien hypertexte" xfId="21441" builtinId="8" hidden="1"/>
    <cellStyle name="Lien hypertexte" xfId="21425" builtinId="8" hidden="1"/>
    <cellStyle name="Lien hypertexte" xfId="21393" builtinId="8" hidden="1"/>
    <cellStyle name="Lien hypertexte" xfId="21377" builtinId="8" hidden="1"/>
    <cellStyle name="Lien hypertexte" xfId="21361" builtinId="8" hidden="1"/>
    <cellStyle name="Lien hypertexte" xfId="21473" builtinId="8" hidden="1"/>
    <cellStyle name="Lien hypertexte" xfId="21505" builtinId="8" hidden="1"/>
    <cellStyle name="Lien hypertexte" xfId="21489" builtinId="8" hidden="1"/>
    <cellStyle name="Lien hypertexte" xfId="21521" builtinId="8" hidden="1"/>
    <cellStyle name="Lien hypertexte" xfId="21553" builtinId="8" hidden="1"/>
    <cellStyle name="Lien hypertexte visité" xfId="17299" builtinId="9" hidden="1"/>
    <cellStyle name="Lien hypertexte visité" xfId="17283" builtinId="9" hidden="1"/>
    <cellStyle name="Lien hypertexte visité" xfId="17267" builtinId="9" hidden="1"/>
    <cellStyle name="Lien hypertexte visité" xfId="17251" builtinId="9" hidden="1"/>
    <cellStyle name="Lien hypertexte visité" xfId="17235" builtinId="9" hidden="1"/>
    <cellStyle name="Lien hypertexte visité" xfId="17219" builtinId="9" hidden="1"/>
    <cellStyle name="Lien hypertexte visité" xfId="17203" builtinId="9" hidden="1"/>
    <cellStyle name="Lien hypertexte visité" xfId="17187" builtinId="9" hidden="1"/>
    <cellStyle name="Lien hypertexte visité" xfId="17171" builtinId="9" hidden="1"/>
    <cellStyle name="Lien hypertexte visité" xfId="17155" builtinId="9" hidden="1"/>
    <cellStyle name="Lien hypertexte visité" xfId="17139" builtinId="9" hidden="1"/>
    <cellStyle name="Lien hypertexte visité" xfId="17123" builtinId="9" hidden="1"/>
    <cellStyle name="Lien hypertexte visité" xfId="17107" builtinId="9" hidden="1"/>
    <cellStyle name="Lien hypertexte visité" xfId="17091" builtinId="9" hidden="1"/>
    <cellStyle name="Lien hypertexte visité" xfId="17075" builtinId="9" hidden="1"/>
    <cellStyle name="Lien hypertexte visité" xfId="17059" builtinId="9" hidden="1"/>
    <cellStyle name="Lien hypertexte visité" xfId="17043" builtinId="9" hidden="1"/>
    <cellStyle name="Lien hypertexte visité" xfId="17027" builtinId="9" hidden="1"/>
    <cellStyle name="Lien hypertexte visité" xfId="17011" builtinId="9" hidden="1"/>
    <cellStyle name="Lien hypertexte visité" xfId="16995" builtinId="9" hidden="1"/>
    <cellStyle name="Lien hypertexte visité" xfId="16979" builtinId="9" hidden="1"/>
    <cellStyle name="Lien hypertexte visité" xfId="16963" builtinId="9" hidden="1"/>
    <cellStyle name="Lien hypertexte visité" xfId="16947" builtinId="9" hidden="1"/>
    <cellStyle name="Lien hypertexte visité" xfId="16931" builtinId="9" hidden="1"/>
    <cellStyle name="Lien hypertexte visité" xfId="16915" builtinId="9" hidden="1"/>
    <cellStyle name="Lien hypertexte visité" xfId="16899" builtinId="9" hidden="1"/>
    <cellStyle name="Lien hypertexte visité" xfId="16883" builtinId="9" hidden="1"/>
    <cellStyle name="Lien hypertexte visité" xfId="16867" builtinId="9" hidden="1"/>
    <cellStyle name="Lien hypertexte visité" xfId="16851" builtinId="9" hidden="1"/>
    <cellStyle name="Lien hypertexte visité" xfId="16835" builtinId="9" hidden="1"/>
    <cellStyle name="Lien hypertexte visité" xfId="16819" builtinId="9" hidden="1"/>
    <cellStyle name="Lien hypertexte visité" xfId="16803" builtinId="9" hidden="1"/>
    <cellStyle name="Lien hypertexte visité" xfId="16787" builtinId="9" hidden="1"/>
    <cellStyle name="Lien hypertexte visité" xfId="16771" builtinId="9" hidden="1"/>
    <cellStyle name="Lien hypertexte visité" xfId="16755" builtinId="9" hidden="1"/>
    <cellStyle name="Lien hypertexte visité" xfId="16739" builtinId="9" hidden="1"/>
    <cellStyle name="Lien hypertexte visité" xfId="16723" builtinId="9" hidden="1"/>
    <cellStyle name="Lien hypertexte visité" xfId="16707" builtinId="9" hidden="1"/>
    <cellStyle name="Lien hypertexte visité" xfId="16691" builtinId="9" hidden="1"/>
    <cellStyle name="Lien hypertexte visité" xfId="16675" builtinId="9" hidden="1"/>
    <cellStyle name="Lien hypertexte visité" xfId="16659" builtinId="9" hidden="1"/>
    <cellStyle name="Lien hypertexte visité" xfId="16643" builtinId="9" hidden="1"/>
    <cellStyle name="Lien hypertexte visité" xfId="16627" builtinId="9" hidden="1"/>
    <cellStyle name="Lien hypertexte visité" xfId="16611" builtinId="9" hidden="1"/>
    <cellStyle name="Lien hypertexte visité" xfId="16595" builtinId="9" hidden="1"/>
    <cellStyle name="Lien hypertexte visité" xfId="16579" builtinId="9" hidden="1"/>
    <cellStyle name="Lien hypertexte visité" xfId="16563" builtinId="9" hidden="1"/>
    <cellStyle name="Lien hypertexte visité" xfId="16547" builtinId="9" hidden="1"/>
    <cellStyle name="Lien hypertexte visité" xfId="16531" builtinId="9" hidden="1"/>
    <cellStyle name="Lien hypertexte visité" xfId="16515" builtinId="9" hidden="1"/>
    <cellStyle name="Lien hypertexte visité" xfId="16499" builtinId="9" hidden="1"/>
    <cellStyle name="Lien hypertexte visité" xfId="16483" builtinId="9" hidden="1"/>
    <cellStyle name="Lien hypertexte visité" xfId="16467" builtinId="9" hidden="1"/>
    <cellStyle name="Lien hypertexte visité" xfId="16451" builtinId="9" hidden="1"/>
    <cellStyle name="Lien hypertexte visité" xfId="16435" builtinId="9" hidden="1"/>
    <cellStyle name="Lien hypertexte visité" xfId="16419" builtinId="9" hidden="1"/>
    <cellStyle name="Lien hypertexte visité" xfId="16403" builtinId="9" hidden="1"/>
    <cellStyle name="Lien hypertexte visité" xfId="16387" builtinId="9" hidden="1"/>
    <cellStyle name="Lien hypertexte visité" xfId="16371" builtinId="9" hidden="1"/>
    <cellStyle name="Lien hypertexte visité" xfId="16355" builtinId="9" hidden="1"/>
    <cellStyle name="Lien hypertexte visité" xfId="16339" builtinId="9" hidden="1"/>
    <cellStyle name="Lien hypertexte visité" xfId="16323" builtinId="9" hidden="1"/>
    <cellStyle name="Lien hypertexte visité" xfId="16307" builtinId="9" hidden="1"/>
    <cellStyle name="Lien hypertexte visité" xfId="16291" builtinId="9" hidden="1"/>
    <cellStyle name="Lien hypertexte visité" xfId="16275" builtinId="9" hidden="1"/>
    <cellStyle name="Lien hypertexte visité" xfId="16259" builtinId="9" hidden="1"/>
    <cellStyle name="Lien hypertexte visité" xfId="16243" builtinId="9" hidden="1"/>
    <cellStyle name="Lien hypertexte visité" xfId="16227" builtinId="9" hidden="1"/>
    <cellStyle name="Lien hypertexte visité" xfId="16211" builtinId="9" hidden="1"/>
    <cellStyle name="Lien hypertexte visité" xfId="16195" builtinId="9" hidden="1"/>
    <cellStyle name="Lien hypertexte visité" xfId="16179" builtinId="9" hidden="1"/>
    <cellStyle name="Lien hypertexte visité" xfId="16163" builtinId="9" hidden="1"/>
    <cellStyle name="Lien hypertexte visité" xfId="16147" builtinId="9" hidden="1"/>
    <cellStyle name="Lien hypertexte visité" xfId="16131" builtinId="9" hidden="1"/>
    <cellStyle name="Lien hypertexte visité" xfId="16115" builtinId="9" hidden="1"/>
    <cellStyle name="Lien hypertexte visité" xfId="16099" builtinId="9" hidden="1"/>
    <cellStyle name="Lien hypertexte visité" xfId="16083" builtinId="9" hidden="1"/>
    <cellStyle name="Lien hypertexte visité" xfId="16067" builtinId="9" hidden="1"/>
    <cellStyle name="Lien hypertexte visité" xfId="16051" builtinId="9" hidden="1"/>
    <cellStyle name="Lien hypertexte visité" xfId="16035" builtinId="9" hidden="1"/>
    <cellStyle name="Lien hypertexte visité" xfId="16019" builtinId="9" hidden="1"/>
    <cellStyle name="Lien hypertexte visité" xfId="16003" builtinId="9" hidden="1"/>
    <cellStyle name="Lien hypertexte visité" xfId="15987" builtinId="9" hidden="1"/>
    <cellStyle name="Lien hypertexte visité" xfId="15971" builtinId="9" hidden="1"/>
    <cellStyle name="Lien hypertexte visité" xfId="15955" builtinId="9" hidden="1"/>
    <cellStyle name="Lien hypertexte visité" xfId="15939" builtinId="9" hidden="1"/>
    <cellStyle name="Lien hypertexte visité" xfId="15923" builtinId="9" hidden="1"/>
    <cellStyle name="Lien hypertexte visité" xfId="15907" builtinId="9" hidden="1"/>
    <cellStyle name="Lien hypertexte visité" xfId="15891" builtinId="9" hidden="1"/>
    <cellStyle name="Lien hypertexte visité" xfId="15875" builtinId="9" hidden="1"/>
    <cellStyle name="Lien hypertexte visité" xfId="15859" builtinId="9" hidden="1"/>
    <cellStyle name="Lien hypertexte visité" xfId="15843" builtinId="9" hidden="1"/>
    <cellStyle name="Lien hypertexte visité" xfId="15827" builtinId="9" hidden="1"/>
    <cellStyle name="Lien hypertexte visité" xfId="15811" builtinId="9" hidden="1"/>
    <cellStyle name="Lien hypertexte visité" xfId="15795" builtinId="9" hidden="1"/>
    <cellStyle name="Lien hypertexte visité" xfId="15779" builtinId="9" hidden="1"/>
    <cellStyle name="Lien hypertexte visité" xfId="15763" builtinId="9" hidden="1"/>
    <cellStyle name="Lien hypertexte visité" xfId="15747" builtinId="9" hidden="1"/>
    <cellStyle name="Lien hypertexte visité" xfId="15731" builtinId="9" hidden="1"/>
    <cellStyle name="Lien hypertexte visité" xfId="15715" builtinId="9" hidden="1"/>
    <cellStyle name="Lien hypertexte visité" xfId="15699" builtinId="9" hidden="1"/>
    <cellStyle name="Lien hypertexte visité" xfId="15683" builtinId="9" hidden="1"/>
    <cellStyle name="Lien hypertexte visité" xfId="15667" builtinId="9" hidden="1"/>
    <cellStyle name="Lien hypertexte visité" xfId="15651" builtinId="9" hidden="1"/>
    <cellStyle name="Lien hypertexte visité" xfId="15635" builtinId="9" hidden="1"/>
    <cellStyle name="Lien hypertexte visité" xfId="15619" builtinId="9" hidden="1"/>
    <cellStyle name="Lien hypertexte visité" xfId="15603" builtinId="9" hidden="1"/>
    <cellStyle name="Lien hypertexte visité" xfId="15587" builtinId="9" hidden="1"/>
    <cellStyle name="Lien hypertexte visité" xfId="15571" builtinId="9" hidden="1"/>
    <cellStyle name="Lien hypertexte visité" xfId="15555" builtinId="9" hidden="1"/>
    <cellStyle name="Lien hypertexte visité" xfId="15539" builtinId="9" hidden="1"/>
    <cellStyle name="Lien hypertexte visité" xfId="15523" builtinId="9" hidden="1"/>
    <cellStyle name="Lien hypertexte visité" xfId="15507" builtinId="9" hidden="1"/>
    <cellStyle name="Lien hypertexte visité" xfId="15491" builtinId="9" hidden="1"/>
    <cellStyle name="Lien hypertexte visité" xfId="15475" builtinId="9" hidden="1"/>
    <cellStyle name="Lien hypertexte visité" xfId="15459" builtinId="9" hidden="1"/>
    <cellStyle name="Lien hypertexte visité" xfId="15443" builtinId="9" hidden="1"/>
    <cellStyle name="Lien hypertexte visité" xfId="15427" builtinId="9" hidden="1"/>
    <cellStyle name="Lien hypertexte visité" xfId="15411" builtinId="9" hidden="1"/>
    <cellStyle name="Lien hypertexte visité" xfId="15395" builtinId="9" hidden="1"/>
    <cellStyle name="Lien hypertexte visité" xfId="15379" builtinId="9" hidden="1"/>
    <cellStyle name="Lien hypertexte visité" xfId="15363" builtinId="9" hidden="1"/>
    <cellStyle name="Lien hypertexte visité" xfId="15347" builtinId="9" hidden="1"/>
    <cellStyle name="Lien hypertexte visité" xfId="15331" builtinId="9" hidden="1"/>
    <cellStyle name="Lien hypertexte visité" xfId="15315" builtinId="9" hidden="1"/>
    <cellStyle name="Lien hypertexte visité" xfId="15299" builtinId="9" hidden="1"/>
    <cellStyle name="Lien hypertexte visité" xfId="15283" builtinId="9" hidden="1"/>
    <cellStyle name="Lien hypertexte visité" xfId="15267" builtinId="9" hidden="1"/>
    <cellStyle name="Lien hypertexte visité" xfId="15251" builtinId="9" hidden="1"/>
    <cellStyle name="Lien hypertexte visité" xfId="15235" builtinId="9" hidden="1"/>
    <cellStyle name="Lien hypertexte visité" xfId="15219" builtinId="9" hidden="1"/>
    <cellStyle name="Lien hypertexte visité" xfId="15203" builtinId="9" hidden="1"/>
    <cellStyle name="Lien hypertexte visité" xfId="15187" builtinId="9" hidden="1"/>
    <cellStyle name="Lien hypertexte visité" xfId="15171" builtinId="9" hidden="1"/>
    <cellStyle name="Lien hypertexte visité" xfId="15155" builtinId="9" hidden="1"/>
    <cellStyle name="Lien hypertexte visité" xfId="15139" builtinId="9" hidden="1"/>
    <cellStyle name="Lien hypertexte visité" xfId="15123" builtinId="9" hidden="1"/>
    <cellStyle name="Lien hypertexte visité" xfId="15107" builtinId="9" hidden="1"/>
    <cellStyle name="Lien hypertexte visité" xfId="15091" builtinId="9" hidden="1"/>
    <cellStyle name="Lien hypertexte visité" xfId="15075" builtinId="9" hidden="1"/>
    <cellStyle name="Lien hypertexte visité" xfId="15059" builtinId="9" hidden="1"/>
    <cellStyle name="Lien hypertexte visité" xfId="15043" builtinId="9" hidden="1"/>
    <cellStyle name="Lien hypertexte visité" xfId="15027" builtinId="9" hidden="1"/>
    <cellStyle name="Lien hypertexte visité" xfId="15011" builtinId="9" hidden="1"/>
    <cellStyle name="Lien hypertexte visité" xfId="14995" builtinId="9" hidden="1"/>
    <cellStyle name="Lien hypertexte visité" xfId="14979" builtinId="9" hidden="1"/>
    <cellStyle name="Lien hypertexte visité" xfId="14963" builtinId="9" hidden="1"/>
    <cellStyle name="Lien hypertexte visité" xfId="14947" builtinId="9" hidden="1"/>
    <cellStyle name="Lien hypertexte visité" xfId="14931" builtinId="9" hidden="1"/>
    <cellStyle name="Lien hypertexte visité" xfId="14915" builtinId="9" hidden="1"/>
    <cellStyle name="Lien hypertexte visité" xfId="14899" builtinId="9" hidden="1"/>
    <cellStyle name="Lien hypertexte visité" xfId="14883" builtinId="9" hidden="1"/>
    <cellStyle name="Lien hypertexte visité" xfId="14867" builtinId="9" hidden="1"/>
    <cellStyle name="Lien hypertexte visité" xfId="14851" builtinId="9" hidden="1"/>
    <cellStyle name="Lien hypertexte visité" xfId="14835" builtinId="9" hidden="1"/>
    <cellStyle name="Lien hypertexte visité" xfId="14819" builtinId="9" hidden="1"/>
    <cellStyle name="Lien hypertexte visité" xfId="14803" builtinId="9" hidden="1"/>
    <cellStyle name="Lien hypertexte visité" xfId="14787" builtinId="9" hidden="1"/>
    <cellStyle name="Lien hypertexte visité" xfId="14771" builtinId="9" hidden="1"/>
    <cellStyle name="Lien hypertexte visité" xfId="14755" builtinId="9" hidden="1"/>
    <cellStyle name="Lien hypertexte visité" xfId="14739" builtinId="9" hidden="1"/>
    <cellStyle name="Lien hypertexte visité" xfId="14723" builtinId="9" hidden="1"/>
    <cellStyle name="Lien hypertexte visité" xfId="14707" builtinId="9" hidden="1"/>
    <cellStyle name="Lien hypertexte visité" xfId="14691" builtinId="9" hidden="1"/>
    <cellStyle name="Lien hypertexte visité" xfId="14675" builtinId="9" hidden="1"/>
    <cellStyle name="Lien hypertexte visité" xfId="14659" builtinId="9" hidden="1"/>
    <cellStyle name="Lien hypertexte visité" xfId="14643" builtinId="9" hidden="1"/>
    <cellStyle name="Lien hypertexte visité" xfId="14627" builtinId="9" hidden="1"/>
    <cellStyle name="Lien hypertexte visité" xfId="14611" builtinId="9" hidden="1"/>
    <cellStyle name="Lien hypertexte visité" xfId="14595" builtinId="9" hidden="1"/>
    <cellStyle name="Lien hypertexte visité" xfId="14579" builtinId="9" hidden="1"/>
    <cellStyle name="Lien hypertexte visité" xfId="14563" builtinId="9" hidden="1"/>
    <cellStyle name="Lien hypertexte visité" xfId="14547" builtinId="9" hidden="1"/>
    <cellStyle name="Lien hypertexte visité" xfId="14531" builtinId="9" hidden="1"/>
    <cellStyle name="Lien hypertexte visité" xfId="14515" builtinId="9" hidden="1"/>
    <cellStyle name="Lien hypertexte visité" xfId="14507" builtinId="9" hidden="1"/>
    <cellStyle name="Lien hypertexte visité" xfId="14499" builtinId="9" hidden="1"/>
    <cellStyle name="Lien hypertexte visité" xfId="14491" builtinId="9" hidden="1"/>
    <cellStyle name="Lien hypertexte visité" xfId="14483" builtinId="9" hidden="1"/>
    <cellStyle name="Lien hypertexte visité" xfId="14475" builtinId="9" hidden="1"/>
    <cellStyle name="Lien hypertexte visité" xfId="14467" builtinId="9" hidden="1"/>
    <cellStyle name="Lien hypertexte visité" xfId="14459" builtinId="9" hidden="1"/>
    <cellStyle name="Lien hypertexte visité" xfId="14451" builtinId="9" hidden="1"/>
    <cellStyle name="Lien hypertexte visité" xfId="14443" builtinId="9" hidden="1"/>
    <cellStyle name="Lien hypertexte visité" xfId="14435" builtinId="9" hidden="1"/>
    <cellStyle name="Lien hypertexte visité" xfId="14427" builtinId="9" hidden="1"/>
    <cellStyle name="Lien hypertexte visité" xfId="14419" builtinId="9" hidden="1"/>
    <cellStyle name="Lien hypertexte visité" xfId="14411" builtinId="9" hidden="1"/>
    <cellStyle name="Lien hypertexte visité" xfId="14403" builtinId="9" hidden="1"/>
    <cellStyle name="Lien hypertexte visité" xfId="14395" builtinId="9" hidden="1"/>
    <cellStyle name="Lien hypertexte visité" xfId="14387" builtinId="9" hidden="1"/>
    <cellStyle name="Lien hypertexte visité" xfId="14379" builtinId="9" hidden="1"/>
    <cellStyle name="Lien hypertexte visité" xfId="14371" builtinId="9" hidden="1"/>
    <cellStyle name="Lien hypertexte visité" xfId="14363" builtinId="9" hidden="1"/>
    <cellStyle name="Lien hypertexte visité" xfId="14355" builtinId="9" hidden="1"/>
    <cellStyle name="Lien hypertexte visité" xfId="14347" builtinId="9" hidden="1"/>
    <cellStyle name="Lien hypertexte visité" xfId="14339" builtinId="9" hidden="1"/>
    <cellStyle name="Lien hypertexte visité" xfId="14331" builtinId="9" hidden="1"/>
    <cellStyle name="Lien hypertexte visité" xfId="14323" builtinId="9" hidden="1"/>
    <cellStyle name="Lien hypertexte visité" xfId="14315" builtinId="9" hidden="1"/>
    <cellStyle name="Lien hypertexte visité" xfId="14307" builtinId="9" hidden="1"/>
    <cellStyle name="Lien hypertexte visité" xfId="14299" builtinId="9" hidden="1"/>
    <cellStyle name="Lien hypertexte visité" xfId="14291" builtinId="9" hidden="1"/>
    <cellStyle name="Lien hypertexte visité" xfId="14283" builtinId="9" hidden="1"/>
    <cellStyle name="Lien hypertexte visité" xfId="14275" builtinId="9" hidden="1"/>
    <cellStyle name="Lien hypertexte visité" xfId="14267" builtinId="9" hidden="1"/>
    <cellStyle name="Lien hypertexte visité" xfId="14259" builtinId="9" hidden="1"/>
    <cellStyle name="Lien hypertexte visité" xfId="14251" builtinId="9" hidden="1"/>
    <cellStyle name="Lien hypertexte visité" xfId="14243" builtinId="9" hidden="1"/>
    <cellStyle name="Lien hypertexte visité" xfId="14235" builtinId="9" hidden="1"/>
    <cellStyle name="Lien hypertexte visité" xfId="14227" builtinId="9" hidden="1"/>
    <cellStyle name="Lien hypertexte visité" xfId="14219" builtinId="9" hidden="1"/>
    <cellStyle name="Lien hypertexte visité" xfId="14211" builtinId="9" hidden="1"/>
    <cellStyle name="Lien hypertexte visité" xfId="14203" builtinId="9" hidden="1"/>
    <cellStyle name="Lien hypertexte visité" xfId="14195" builtinId="9" hidden="1"/>
    <cellStyle name="Lien hypertexte visité" xfId="14187" builtinId="9" hidden="1"/>
    <cellStyle name="Lien hypertexte visité" xfId="14179" builtinId="9" hidden="1"/>
    <cellStyle name="Lien hypertexte visité" xfId="14171" builtinId="9" hidden="1"/>
    <cellStyle name="Lien hypertexte visité" xfId="14163" builtinId="9" hidden="1"/>
    <cellStyle name="Lien hypertexte visité" xfId="14155" builtinId="9" hidden="1"/>
    <cellStyle name="Lien hypertexte visité" xfId="14147" builtinId="9" hidden="1"/>
    <cellStyle name="Lien hypertexte visité" xfId="14139" builtinId="9" hidden="1"/>
    <cellStyle name="Lien hypertexte visité" xfId="14131" builtinId="9" hidden="1"/>
    <cellStyle name="Lien hypertexte visité" xfId="14123" builtinId="9" hidden="1"/>
    <cellStyle name="Lien hypertexte visité" xfId="14115" builtinId="9" hidden="1"/>
    <cellStyle name="Lien hypertexte visité" xfId="14107" builtinId="9" hidden="1"/>
    <cellStyle name="Lien hypertexte visité" xfId="14099" builtinId="9" hidden="1"/>
    <cellStyle name="Lien hypertexte visité" xfId="14091" builtinId="9" hidden="1"/>
    <cellStyle name="Lien hypertexte visité" xfId="14083" builtinId="9" hidden="1"/>
    <cellStyle name="Lien hypertexte visité" xfId="14075" builtinId="9" hidden="1"/>
    <cellStyle name="Lien hypertexte visité" xfId="14067" builtinId="9" hidden="1"/>
    <cellStyle name="Lien hypertexte visité" xfId="14059" builtinId="9" hidden="1"/>
    <cellStyle name="Lien hypertexte visité" xfId="14051" builtinId="9" hidden="1"/>
    <cellStyle name="Lien hypertexte visité" xfId="14043" builtinId="9" hidden="1"/>
    <cellStyle name="Lien hypertexte visité" xfId="14035" builtinId="9" hidden="1"/>
    <cellStyle name="Lien hypertexte visité" xfId="14027" builtinId="9" hidden="1"/>
    <cellStyle name="Lien hypertexte visité" xfId="14019" builtinId="9" hidden="1"/>
    <cellStyle name="Lien hypertexte visité" xfId="14011" builtinId="9" hidden="1"/>
    <cellStyle name="Lien hypertexte visité" xfId="14003" builtinId="9" hidden="1"/>
    <cellStyle name="Lien hypertexte visité" xfId="13995" builtinId="9" hidden="1"/>
    <cellStyle name="Lien hypertexte visité" xfId="13987" builtinId="9" hidden="1"/>
    <cellStyle name="Lien hypertexte visité" xfId="13979" builtinId="9" hidden="1"/>
    <cellStyle name="Lien hypertexte visité" xfId="13971" builtinId="9" hidden="1"/>
    <cellStyle name="Lien hypertexte visité" xfId="13963" builtinId="9" hidden="1"/>
    <cellStyle name="Lien hypertexte visité" xfId="13955" builtinId="9" hidden="1"/>
    <cellStyle name="Lien hypertexte visité" xfId="13947" builtinId="9" hidden="1"/>
    <cellStyle name="Lien hypertexte visité" xfId="13939" builtinId="9" hidden="1"/>
    <cellStyle name="Lien hypertexte visité" xfId="13931" builtinId="9" hidden="1"/>
    <cellStyle name="Lien hypertexte visité" xfId="13923" builtinId="9" hidden="1"/>
    <cellStyle name="Lien hypertexte visité" xfId="13915" builtinId="9" hidden="1"/>
    <cellStyle name="Lien hypertexte visité" xfId="13907" builtinId="9" hidden="1"/>
    <cellStyle name="Lien hypertexte visité" xfId="13899" builtinId="9" hidden="1"/>
    <cellStyle name="Lien hypertexte visité" xfId="13891" builtinId="9" hidden="1"/>
    <cellStyle name="Lien hypertexte visité" xfId="13883" builtinId="9" hidden="1"/>
    <cellStyle name="Lien hypertexte visité" xfId="13875" builtinId="9" hidden="1"/>
    <cellStyle name="Lien hypertexte visité" xfId="13867" builtinId="9" hidden="1"/>
    <cellStyle name="Lien hypertexte visité" xfId="13859" builtinId="9" hidden="1"/>
    <cellStyle name="Lien hypertexte visité" xfId="13851" builtinId="9" hidden="1"/>
    <cellStyle name="Lien hypertexte visité" xfId="13843" builtinId="9" hidden="1"/>
    <cellStyle name="Lien hypertexte visité" xfId="13835" builtinId="9" hidden="1"/>
    <cellStyle name="Lien hypertexte visité" xfId="13827" builtinId="9" hidden="1"/>
    <cellStyle name="Lien hypertexte visité" xfId="13819" builtinId="9" hidden="1"/>
    <cellStyle name="Lien hypertexte visité" xfId="13811" builtinId="9" hidden="1"/>
    <cellStyle name="Lien hypertexte visité" xfId="13803" builtinId="9" hidden="1"/>
    <cellStyle name="Lien hypertexte visité" xfId="13795" builtinId="9" hidden="1"/>
    <cellStyle name="Lien hypertexte visité" xfId="13787" builtinId="9" hidden="1"/>
    <cellStyle name="Lien hypertexte visité" xfId="13779" builtinId="9" hidden="1"/>
    <cellStyle name="Lien hypertexte visité" xfId="13771" builtinId="9" hidden="1"/>
    <cellStyle name="Lien hypertexte visité" xfId="13763" builtinId="9" hidden="1"/>
    <cellStyle name="Lien hypertexte visité" xfId="13755" builtinId="9" hidden="1"/>
    <cellStyle name="Lien hypertexte visité" xfId="13747" builtinId="9" hidden="1"/>
    <cellStyle name="Lien hypertexte visité" xfId="13739" builtinId="9" hidden="1"/>
    <cellStyle name="Lien hypertexte visité" xfId="13731" builtinId="9" hidden="1"/>
    <cellStyle name="Lien hypertexte visité" xfId="13723" builtinId="9" hidden="1"/>
    <cellStyle name="Lien hypertexte visité" xfId="13715" builtinId="9" hidden="1"/>
    <cellStyle name="Lien hypertexte visité" xfId="13707" builtinId="9" hidden="1"/>
    <cellStyle name="Lien hypertexte visité" xfId="13699" builtinId="9" hidden="1"/>
    <cellStyle name="Lien hypertexte visité" xfId="13691" builtinId="9" hidden="1"/>
    <cellStyle name="Lien hypertexte visité" xfId="13683" builtinId="9" hidden="1"/>
    <cellStyle name="Lien hypertexte visité" xfId="13675" builtinId="9" hidden="1"/>
    <cellStyle name="Lien hypertexte visité" xfId="13667" builtinId="9" hidden="1"/>
    <cellStyle name="Lien hypertexte visité" xfId="13659" builtinId="9" hidden="1"/>
    <cellStyle name="Lien hypertexte visité" xfId="13651" builtinId="9" hidden="1"/>
    <cellStyle name="Lien hypertexte visité" xfId="13643" builtinId="9" hidden="1"/>
    <cellStyle name="Lien hypertexte visité" xfId="13635" builtinId="9" hidden="1"/>
    <cellStyle name="Lien hypertexte visité" xfId="13627" builtinId="9" hidden="1"/>
    <cellStyle name="Lien hypertexte visité" xfId="13619" builtinId="9" hidden="1"/>
    <cellStyle name="Lien hypertexte visité" xfId="13611" builtinId="9" hidden="1"/>
    <cellStyle name="Lien hypertexte visité" xfId="13603" builtinId="9" hidden="1"/>
    <cellStyle name="Lien hypertexte visité" xfId="13595" builtinId="9" hidden="1"/>
    <cellStyle name="Lien hypertexte visité" xfId="13587" builtinId="9" hidden="1"/>
    <cellStyle name="Lien hypertexte visité" xfId="13579" builtinId="9" hidden="1"/>
    <cellStyle name="Lien hypertexte visité" xfId="13571" builtinId="9" hidden="1"/>
    <cellStyle name="Lien hypertexte visité" xfId="13563" builtinId="9" hidden="1"/>
    <cellStyle name="Lien hypertexte visité" xfId="13555" builtinId="9" hidden="1"/>
    <cellStyle name="Lien hypertexte visité" xfId="13547" builtinId="9" hidden="1"/>
    <cellStyle name="Lien hypertexte visité" xfId="13539" builtinId="9" hidden="1"/>
    <cellStyle name="Lien hypertexte visité" xfId="13531" builtinId="9" hidden="1"/>
    <cellStyle name="Lien hypertexte visité" xfId="13523" builtinId="9" hidden="1"/>
    <cellStyle name="Lien hypertexte visité" xfId="13515" builtinId="9" hidden="1"/>
    <cellStyle name="Lien hypertexte visité" xfId="13507" builtinId="9" hidden="1"/>
    <cellStyle name="Lien hypertexte visité" xfId="13499" builtinId="9" hidden="1"/>
    <cellStyle name="Lien hypertexte visité" xfId="13491" builtinId="9" hidden="1"/>
    <cellStyle name="Lien hypertexte visité" xfId="13483" builtinId="9" hidden="1"/>
    <cellStyle name="Lien hypertexte visité" xfId="13475" builtinId="9" hidden="1"/>
    <cellStyle name="Lien hypertexte visité" xfId="13467" builtinId="9" hidden="1"/>
    <cellStyle name="Lien hypertexte visité" xfId="13459" builtinId="9" hidden="1"/>
    <cellStyle name="Lien hypertexte visité" xfId="13451" builtinId="9" hidden="1"/>
    <cellStyle name="Lien hypertexte visité" xfId="13443" builtinId="9" hidden="1"/>
    <cellStyle name="Lien hypertexte visité" xfId="13435" builtinId="9" hidden="1"/>
    <cellStyle name="Lien hypertexte visité" xfId="13427" builtinId="9" hidden="1"/>
    <cellStyle name="Lien hypertexte visité" xfId="13419" builtinId="9" hidden="1"/>
    <cellStyle name="Lien hypertexte visité" xfId="13411" builtinId="9" hidden="1"/>
    <cellStyle name="Lien hypertexte visité" xfId="13403" builtinId="9" hidden="1"/>
    <cellStyle name="Lien hypertexte visité" xfId="13395" builtinId="9" hidden="1"/>
    <cellStyle name="Lien hypertexte visité" xfId="13387" builtinId="9" hidden="1"/>
    <cellStyle name="Lien hypertexte visité" xfId="13379" builtinId="9" hidden="1"/>
    <cellStyle name="Lien hypertexte visité" xfId="13371" builtinId="9" hidden="1"/>
    <cellStyle name="Lien hypertexte visité" xfId="13363" builtinId="9" hidden="1"/>
    <cellStyle name="Lien hypertexte visité" xfId="13355" builtinId="9" hidden="1"/>
    <cellStyle name="Lien hypertexte visité" xfId="13347" builtinId="9" hidden="1"/>
    <cellStyle name="Lien hypertexte visité" xfId="13339" builtinId="9" hidden="1"/>
    <cellStyle name="Lien hypertexte visité" xfId="13331" builtinId="9" hidden="1"/>
    <cellStyle name="Lien hypertexte visité" xfId="13323" builtinId="9" hidden="1"/>
    <cellStyle name="Lien hypertexte visité" xfId="13315" builtinId="9" hidden="1"/>
    <cellStyle name="Lien hypertexte visité" xfId="13307" builtinId="9" hidden="1"/>
    <cellStyle name="Lien hypertexte visité" xfId="13299" builtinId="9" hidden="1"/>
    <cellStyle name="Lien hypertexte visité" xfId="13291" builtinId="9" hidden="1"/>
    <cellStyle name="Lien hypertexte visité" xfId="13283" builtinId="9" hidden="1"/>
    <cellStyle name="Lien hypertexte visité" xfId="13275" builtinId="9" hidden="1"/>
    <cellStyle name="Lien hypertexte visité" xfId="13267" builtinId="9" hidden="1"/>
    <cellStyle name="Lien hypertexte visité" xfId="13259" builtinId="9" hidden="1"/>
    <cellStyle name="Lien hypertexte visité" xfId="13251" builtinId="9" hidden="1"/>
    <cellStyle name="Lien hypertexte visité" xfId="13243" builtinId="9" hidden="1"/>
    <cellStyle name="Lien hypertexte visité" xfId="13235" builtinId="9" hidden="1"/>
    <cellStyle name="Lien hypertexte visité" xfId="13227" builtinId="9" hidden="1"/>
    <cellStyle name="Lien hypertexte visité" xfId="13219" builtinId="9" hidden="1"/>
    <cellStyle name="Lien hypertexte visité" xfId="13211" builtinId="9" hidden="1"/>
    <cellStyle name="Lien hypertexte visité" xfId="13203" builtinId="9" hidden="1"/>
    <cellStyle name="Lien hypertexte visité" xfId="13195" builtinId="9" hidden="1"/>
    <cellStyle name="Lien hypertexte visité" xfId="13187" builtinId="9" hidden="1"/>
    <cellStyle name="Lien hypertexte visité" xfId="13179" builtinId="9" hidden="1"/>
    <cellStyle name="Lien hypertexte visité" xfId="13171" builtinId="9" hidden="1"/>
    <cellStyle name="Lien hypertexte visité" xfId="13163" builtinId="9" hidden="1"/>
    <cellStyle name="Lien hypertexte visité" xfId="13155" builtinId="9" hidden="1"/>
    <cellStyle name="Lien hypertexte visité" xfId="13147" builtinId="9" hidden="1"/>
    <cellStyle name="Lien hypertexte visité" xfId="13139" builtinId="9" hidden="1"/>
    <cellStyle name="Lien hypertexte visité" xfId="13131" builtinId="9" hidden="1"/>
    <cellStyle name="Lien hypertexte visité" xfId="13123" builtinId="9" hidden="1"/>
    <cellStyle name="Lien hypertexte visité" xfId="13115" builtinId="9" hidden="1"/>
    <cellStyle name="Lien hypertexte visité" xfId="13107" builtinId="9" hidden="1"/>
    <cellStyle name="Lien hypertexte visité" xfId="13099" builtinId="9" hidden="1"/>
    <cellStyle name="Lien hypertexte visité" xfId="13091" builtinId="9" hidden="1"/>
    <cellStyle name="Lien hypertexte visité" xfId="13083" builtinId="9" hidden="1"/>
    <cellStyle name="Lien hypertexte visité" xfId="13075" builtinId="9" hidden="1"/>
    <cellStyle name="Lien hypertexte visité" xfId="13067" builtinId="9" hidden="1"/>
    <cellStyle name="Lien hypertexte visité" xfId="13059" builtinId="9" hidden="1"/>
    <cellStyle name="Lien hypertexte visité" xfId="13051" builtinId="9" hidden="1"/>
    <cellStyle name="Lien hypertexte visité" xfId="13043" builtinId="9" hidden="1"/>
    <cellStyle name="Lien hypertexte visité" xfId="13035" builtinId="9" hidden="1"/>
    <cellStyle name="Lien hypertexte visité" xfId="13027" builtinId="9" hidden="1"/>
    <cellStyle name="Lien hypertexte visité" xfId="13019" builtinId="9" hidden="1"/>
    <cellStyle name="Lien hypertexte visité" xfId="13011" builtinId="9" hidden="1"/>
    <cellStyle name="Lien hypertexte visité" xfId="13003" builtinId="9" hidden="1"/>
    <cellStyle name="Lien hypertexte visité" xfId="12995" builtinId="9" hidden="1"/>
    <cellStyle name="Lien hypertexte visité" xfId="12987" builtinId="9" hidden="1"/>
    <cellStyle name="Lien hypertexte visité" xfId="12979" builtinId="9" hidden="1"/>
    <cellStyle name="Lien hypertexte visité" xfId="12971" builtinId="9" hidden="1"/>
    <cellStyle name="Lien hypertexte visité" xfId="12963" builtinId="9" hidden="1"/>
    <cellStyle name="Lien hypertexte visité" xfId="12955" builtinId="9" hidden="1"/>
    <cellStyle name="Lien hypertexte visité" xfId="12947" builtinId="9" hidden="1"/>
    <cellStyle name="Lien hypertexte visité" xfId="12939" builtinId="9" hidden="1"/>
    <cellStyle name="Lien hypertexte visité" xfId="12931" builtinId="9" hidden="1"/>
    <cellStyle name="Lien hypertexte visité" xfId="12923" builtinId="9" hidden="1"/>
    <cellStyle name="Lien hypertexte visité" xfId="12915" builtinId="9" hidden="1"/>
    <cellStyle name="Lien hypertexte visité" xfId="12907" builtinId="9" hidden="1"/>
    <cellStyle name="Lien hypertexte visité" xfId="12899" builtinId="9" hidden="1"/>
    <cellStyle name="Lien hypertexte visité" xfId="12891" builtinId="9" hidden="1"/>
    <cellStyle name="Lien hypertexte visité" xfId="12883" builtinId="9" hidden="1"/>
    <cellStyle name="Lien hypertexte visité" xfId="12875" builtinId="9" hidden="1"/>
    <cellStyle name="Lien hypertexte visité" xfId="12867" builtinId="9" hidden="1"/>
    <cellStyle name="Lien hypertexte visité" xfId="12859" builtinId="9" hidden="1"/>
    <cellStyle name="Lien hypertexte visité" xfId="12851" builtinId="9" hidden="1"/>
    <cellStyle name="Lien hypertexte visité" xfId="12843" builtinId="9" hidden="1"/>
    <cellStyle name="Lien hypertexte visité" xfId="12835" builtinId="9" hidden="1"/>
    <cellStyle name="Lien hypertexte visité" xfId="12827" builtinId="9" hidden="1"/>
    <cellStyle name="Lien hypertexte visité" xfId="12819" builtinId="9" hidden="1"/>
    <cellStyle name="Lien hypertexte visité" xfId="12811" builtinId="9" hidden="1"/>
    <cellStyle name="Lien hypertexte visité" xfId="12803" builtinId="9" hidden="1"/>
    <cellStyle name="Lien hypertexte visité" xfId="12795" builtinId="9" hidden="1"/>
    <cellStyle name="Lien hypertexte visité" xfId="12787" builtinId="9" hidden="1"/>
    <cellStyle name="Lien hypertexte visité" xfId="12779" builtinId="9" hidden="1"/>
    <cellStyle name="Lien hypertexte visité" xfId="12771" builtinId="9" hidden="1"/>
    <cellStyle name="Lien hypertexte visité" xfId="12763" builtinId="9" hidden="1"/>
    <cellStyle name="Lien hypertexte visité" xfId="12755" builtinId="9" hidden="1"/>
    <cellStyle name="Lien hypertexte visité" xfId="12747" builtinId="9" hidden="1"/>
    <cellStyle name="Lien hypertexte visité" xfId="12739" builtinId="9" hidden="1"/>
    <cellStyle name="Lien hypertexte visité" xfId="12731" builtinId="9" hidden="1"/>
    <cellStyle name="Lien hypertexte visité" xfId="12723" builtinId="9" hidden="1"/>
    <cellStyle name="Lien hypertexte visité" xfId="12715" builtinId="9" hidden="1"/>
    <cellStyle name="Lien hypertexte visité" xfId="12707" builtinId="9" hidden="1"/>
    <cellStyle name="Lien hypertexte visité" xfId="12699" builtinId="9" hidden="1"/>
    <cellStyle name="Lien hypertexte visité" xfId="12691" builtinId="9" hidden="1"/>
    <cellStyle name="Lien hypertexte visité" xfId="12683" builtinId="9" hidden="1"/>
    <cellStyle name="Lien hypertexte visité" xfId="12675" builtinId="9" hidden="1"/>
    <cellStyle name="Lien hypertexte visité" xfId="12667" builtinId="9" hidden="1"/>
    <cellStyle name="Lien hypertexte visité" xfId="12659" builtinId="9" hidden="1"/>
    <cellStyle name="Lien hypertexte visité" xfId="12651" builtinId="9" hidden="1"/>
    <cellStyle name="Lien hypertexte visité" xfId="12643" builtinId="9" hidden="1"/>
    <cellStyle name="Lien hypertexte visité" xfId="12635" builtinId="9" hidden="1"/>
    <cellStyle name="Lien hypertexte visité" xfId="12627" builtinId="9" hidden="1"/>
    <cellStyle name="Lien hypertexte visité" xfId="12619" builtinId="9" hidden="1"/>
    <cellStyle name="Lien hypertexte visité" xfId="12611" builtinId="9" hidden="1"/>
    <cellStyle name="Lien hypertexte visité" xfId="12603" builtinId="9" hidden="1"/>
    <cellStyle name="Lien hypertexte visité" xfId="12595" builtinId="9" hidden="1"/>
    <cellStyle name="Lien hypertexte visité" xfId="12587" builtinId="9" hidden="1"/>
    <cellStyle name="Lien hypertexte visité" xfId="12579" builtinId="9" hidden="1"/>
    <cellStyle name="Lien hypertexte visité" xfId="12571" builtinId="9" hidden="1"/>
    <cellStyle name="Lien hypertexte visité" xfId="12563" builtinId="9" hidden="1"/>
    <cellStyle name="Lien hypertexte visité" xfId="12555" builtinId="9" hidden="1"/>
    <cellStyle name="Lien hypertexte visité" xfId="12547" builtinId="9" hidden="1"/>
    <cellStyle name="Lien hypertexte visité" xfId="12539" builtinId="9" hidden="1"/>
    <cellStyle name="Lien hypertexte visité" xfId="12531" builtinId="9" hidden="1"/>
    <cellStyle name="Lien hypertexte visité" xfId="12523" builtinId="9" hidden="1"/>
    <cellStyle name="Lien hypertexte visité" xfId="12515" builtinId="9" hidden="1"/>
    <cellStyle name="Lien hypertexte visité" xfId="12507" builtinId="9" hidden="1"/>
    <cellStyle name="Lien hypertexte visité" xfId="12499" builtinId="9" hidden="1"/>
    <cellStyle name="Lien hypertexte visité" xfId="12491" builtinId="9" hidden="1"/>
    <cellStyle name="Lien hypertexte visité" xfId="12483" builtinId="9" hidden="1"/>
    <cellStyle name="Lien hypertexte visité" xfId="12475" builtinId="9" hidden="1"/>
    <cellStyle name="Lien hypertexte visité" xfId="12467" builtinId="9" hidden="1"/>
    <cellStyle name="Lien hypertexte visité" xfId="12459" builtinId="9" hidden="1"/>
    <cellStyle name="Lien hypertexte visité" xfId="12451" builtinId="9" hidden="1"/>
    <cellStyle name="Lien hypertexte visité" xfId="12443" builtinId="9" hidden="1"/>
    <cellStyle name="Lien hypertexte visité" xfId="12435" builtinId="9" hidden="1"/>
    <cellStyle name="Lien hypertexte visité" xfId="12427" builtinId="9" hidden="1"/>
    <cellStyle name="Lien hypertexte visité" xfId="12419" builtinId="9" hidden="1"/>
    <cellStyle name="Lien hypertexte visité" xfId="12411" builtinId="9" hidden="1"/>
    <cellStyle name="Lien hypertexte visité" xfId="12403" builtinId="9" hidden="1"/>
    <cellStyle name="Lien hypertexte visité" xfId="12395" builtinId="9" hidden="1"/>
    <cellStyle name="Lien hypertexte visité" xfId="12387" builtinId="9" hidden="1"/>
    <cellStyle name="Lien hypertexte visité" xfId="12379" builtinId="9" hidden="1"/>
    <cellStyle name="Lien hypertexte visité" xfId="12371" builtinId="9" hidden="1"/>
    <cellStyle name="Lien hypertexte visité" xfId="12363" builtinId="9" hidden="1"/>
    <cellStyle name="Lien hypertexte visité" xfId="12355" builtinId="9" hidden="1"/>
    <cellStyle name="Lien hypertexte visité" xfId="12347" builtinId="9" hidden="1"/>
    <cellStyle name="Lien hypertexte visité" xfId="12339" builtinId="9" hidden="1"/>
    <cellStyle name="Lien hypertexte visité" xfId="12331" builtinId="9" hidden="1"/>
    <cellStyle name="Lien hypertexte visité" xfId="12323" builtinId="9" hidden="1"/>
    <cellStyle name="Lien hypertexte visité" xfId="12315" builtinId="9" hidden="1"/>
    <cellStyle name="Lien hypertexte visité" xfId="12307" builtinId="9" hidden="1"/>
    <cellStyle name="Lien hypertexte visité" xfId="12299" builtinId="9" hidden="1"/>
    <cellStyle name="Lien hypertexte visité" xfId="12291" builtinId="9" hidden="1"/>
    <cellStyle name="Lien hypertexte visité" xfId="12283" builtinId="9" hidden="1"/>
    <cellStyle name="Lien hypertexte visité" xfId="12275" builtinId="9" hidden="1"/>
    <cellStyle name="Lien hypertexte visité" xfId="12267" builtinId="9" hidden="1"/>
    <cellStyle name="Lien hypertexte visité" xfId="12259" builtinId="9" hidden="1"/>
    <cellStyle name="Lien hypertexte visité" xfId="12251" builtinId="9" hidden="1"/>
    <cellStyle name="Lien hypertexte visité" xfId="12243" builtinId="9" hidden="1"/>
    <cellStyle name="Lien hypertexte visité" xfId="12235" builtinId="9" hidden="1"/>
    <cellStyle name="Lien hypertexte visité" xfId="12227" builtinId="9" hidden="1"/>
    <cellStyle name="Lien hypertexte visité" xfId="12219" builtinId="9" hidden="1"/>
    <cellStyle name="Lien hypertexte visité" xfId="12211" builtinId="9" hidden="1"/>
    <cellStyle name="Lien hypertexte visité" xfId="12203" builtinId="9" hidden="1"/>
    <cellStyle name="Lien hypertexte visité" xfId="12195" builtinId="9" hidden="1"/>
    <cellStyle name="Lien hypertexte visité" xfId="12187" builtinId="9" hidden="1"/>
    <cellStyle name="Lien hypertexte visité" xfId="12179" builtinId="9" hidden="1"/>
    <cellStyle name="Lien hypertexte visité" xfId="12171" builtinId="9" hidden="1"/>
    <cellStyle name="Lien hypertexte visité" xfId="12163" builtinId="9" hidden="1"/>
    <cellStyle name="Lien hypertexte visité" xfId="12155" builtinId="9" hidden="1"/>
    <cellStyle name="Lien hypertexte visité" xfId="12147" builtinId="9" hidden="1"/>
    <cellStyle name="Lien hypertexte visité" xfId="12139" builtinId="9" hidden="1"/>
    <cellStyle name="Lien hypertexte visité" xfId="12131" builtinId="9" hidden="1"/>
    <cellStyle name="Lien hypertexte visité" xfId="12123" builtinId="9" hidden="1"/>
    <cellStyle name="Lien hypertexte visité" xfId="12115" builtinId="9" hidden="1"/>
    <cellStyle name="Lien hypertexte visité" xfId="12107" builtinId="9" hidden="1"/>
    <cellStyle name="Lien hypertexte visité" xfId="12099" builtinId="9" hidden="1"/>
    <cellStyle name="Lien hypertexte visité" xfId="12091" builtinId="9" hidden="1"/>
    <cellStyle name="Lien hypertexte visité" xfId="12083" builtinId="9" hidden="1"/>
    <cellStyle name="Lien hypertexte visité" xfId="12075" builtinId="9" hidden="1"/>
    <cellStyle name="Lien hypertexte visité" xfId="12067" builtinId="9" hidden="1"/>
    <cellStyle name="Lien hypertexte visité" xfId="12059" builtinId="9" hidden="1"/>
    <cellStyle name="Lien hypertexte visité" xfId="12051" builtinId="9" hidden="1"/>
    <cellStyle name="Lien hypertexte visité" xfId="12043" builtinId="9" hidden="1"/>
    <cellStyle name="Lien hypertexte visité" xfId="12035" builtinId="9" hidden="1"/>
    <cellStyle name="Lien hypertexte visité" xfId="12027" builtinId="9" hidden="1"/>
    <cellStyle name="Lien hypertexte visité" xfId="12019" builtinId="9" hidden="1"/>
    <cellStyle name="Lien hypertexte visité" xfId="12011" builtinId="9" hidden="1"/>
    <cellStyle name="Lien hypertexte visité" xfId="12003" builtinId="9" hidden="1"/>
    <cellStyle name="Lien hypertexte visité" xfId="11995" builtinId="9" hidden="1"/>
    <cellStyle name="Lien hypertexte visité" xfId="11987" builtinId="9" hidden="1"/>
    <cellStyle name="Lien hypertexte visité" xfId="11979" builtinId="9" hidden="1"/>
    <cellStyle name="Lien hypertexte visité" xfId="11971" builtinId="9" hidden="1"/>
    <cellStyle name="Lien hypertexte visité" xfId="11963" builtinId="9" hidden="1"/>
    <cellStyle name="Lien hypertexte visité" xfId="11955" builtinId="9" hidden="1"/>
    <cellStyle name="Lien hypertexte visité" xfId="11947" builtinId="9" hidden="1"/>
    <cellStyle name="Lien hypertexte visité" xfId="11939" builtinId="9" hidden="1"/>
    <cellStyle name="Lien hypertexte visité" xfId="11931" builtinId="9" hidden="1"/>
    <cellStyle name="Lien hypertexte visité" xfId="11923" builtinId="9" hidden="1"/>
    <cellStyle name="Lien hypertexte visité" xfId="11915" builtinId="9" hidden="1"/>
    <cellStyle name="Lien hypertexte visité" xfId="11907" builtinId="9" hidden="1"/>
    <cellStyle name="Lien hypertexte visité" xfId="11899" builtinId="9" hidden="1"/>
    <cellStyle name="Lien hypertexte visité" xfId="11891" builtinId="9" hidden="1"/>
    <cellStyle name="Lien hypertexte visité" xfId="11883" builtinId="9" hidden="1"/>
    <cellStyle name="Lien hypertexte visité" xfId="11875" builtinId="9" hidden="1"/>
    <cellStyle name="Lien hypertexte visité" xfId="11867" builtinId="9" hidden="1"/>
    <cellStyle name="Lien hypertexte visité" xfId="11859" builtinId="9" hidden="1"/>
    <cellStyle name="Lien hypertexte visité" xfId="11851" builtinId="9" hidden="1"/>
    <cellStyle name="Lien hypertexte visité" xfId="11843" builtinId="9" hidden="1"/>
    <cellStyle name="Lien hypertexte visité" xfId="11835" builtinId="9" hidden="1"/>
    <cellStyle name="Lien hypertexte visité" xfId="11827" builtinId="9" hidden="1"/>
    <cellStyle name="Lien hypertexte visité" xfId="11819" builtinId="9" hidden="1"/>
    <cellStyle name="Lien hypertexte visité" xfId="11811" builtinId="9" hidden="1"/>
    <cellStyle name="Lien hypertexte visité" xfId="11803" builtinId="9" hidden="1"/>
    <cellStyle name="Lien hypertexte visité" xfId="11795" builtinId="9" hidden="1"/>
    <cellStyle name="Lien hypertexte visité" xfId="11787" builtinId="9" hidden="1"/>
    <cellStyle name="Lien hypertexte visité" xfId="11779" builtinId="9" hidden="1"/>
    <cellStyle name="Lien hypertexte visité" xfId="11771" builtinId="9" hidden="1"/>
    <cellStyle name="Lien hypertexte visité" xfId="11763" builtinId="9" hidden="1"/>
    <cellStyle name="Lien hypertexte visité" xfId="11755" builtinId="9" hidden="1"/>
    <cellStyle name="Lien hypertexte visité" xfId="11747" builtinId="9" hidden="1"/>
    <cellStyle name="Lien hypertexte visité" xfId="11739" builtinId="9" hidden="1"/>
    <cellStyle name="Lien hypertexte visité" xfId="11731" builtinId="9" hidden="1"/>
    <cellStyle name="Lien hypertexte visité" xfId="11723" builtinId="9" hidden="1"/>
    <cellStyle name="Lien hypertexte visité" xfId="11715" builtinId="9" hidden="1"/>
    <cellStyle name="Lien hypertexte visité" xfId="11707" builtinId="9" hidden="1"/>
    <cellStyle name="Lien hypertexte visité" xfId="11699" builtinId="9" hidden="1"/>
    <cellStyle name="Lien hypertexte visité" xfId="11691" builtinId="9" hidden="1"/>
    <cellStyle name="Lien hypertexte visité" xfId="11683" builtinId="9" hidden="1"/>
    <cellStyle name="Lien hypertexte visité" xfId="11675" builtinId="9" hidden="1"/>
    <cellStyle name="Lien hypertexte visité" xfId="11667" builtinId="9" hidden="1"/>
    <cellStyle name="Lien hypertexte visité" xfId="11659" builtinId="9" hidden="1"/>
    <cellStyle name="Lien hypertexte visité" xfId="11651" builtinId="9" hidden="1"/>
    <cellStyle name="Lien hypertexte visité" xfId="11643" builtinId="9" hidden="1"/>
    <cellStyle name="Lien hypertexte visité" xfId="11635" builtinId="9" hidden="1"/>
    <cellStyle name="Lien hypertexte visité" xfId="11627" builtinId="9" hidden="1"/>
    <cellStyle name="Lien hypertexte visité" xfId="11619" builtinId="9" hidden="1"/>
    <cellStyle name="Lien hypertexte visité" xfId="11611" builtinId="9" hidden="1"/>
    <cellStyle name="Lien hypertexte visité" xfId="11603" builtinId="9" hidden="1"/>
    <cellStyle name="Lien hypertexte visité" xfId="11595" builtinId="9" hidden="1"/>
    <cellStyle name="Lien hypertexte visité" xfId="11587" builtinId="9" hidden="1"/>
    <cellStyle name="Lien hypertexte visité" xfId="11579" builtinId="9" hidden="1"/>
    <cellStyle name="Lien hypertexte visité" xfId="11571" builtinId="9" hidden="1"/>
    <cellStyle name="Lien hypertexte visité" xfId="11563" builtinId="9" hidden="1"/>
    <cellStyle name="Lien hypertexte visité" xfId="11555" builtinId="9" hidden="1"/>
    <cellStyle name="Lien hypertexte visité" xfId="11547" builtinId="9" hidden="1"/>
    <cellStyle name="Lien hypertexte visité" xfId="11539" builtinId="9" hidden="1"/>
    <cellStyle name="Lien hypertexte visité" xfId="11531" builtinId="9" hidden="1"/>
    <cellStyle name="Lien hypertexte visité" xfId="11523" builtinId="9" hidden="1"/>
    <cellStyle name="Lien hypertexte visité" xfId="11515" builtinId="9" hidden="1"/>
    <cellStyle name="Lien hypertexte visité" xfId="11507" builtinId="9" hidden="1"/>
    <cellStyle name="Lien hypertexte visité" xfId="11499" builtinId="9" hidden="1"/>
    <cellStyle name="Lien hypertexte visité" xfId="11491" builtinId="9" hidden="1"/>
    <cellStyle name="Lien hypertexte visité" xfId="11483" builtinId="9" hidden="1"/>
    <cellStyle name="Lien hypertexte visité" xfId="11475" builtinId="9" hidden="1"/>
    <cellStyle name="Lien hypertexte visité" xfId="11467" builtinId="9" hidden="1"/>
    <cellStyle name="Lien hypertexte visité" xfId="11459" builtinId="9" hidden="1"/>
    <cellStyle name="Lien hypertexte visité" xfId="11451" builtinId="9" hidden="1"/>
    <cellStyle name="Lien hypertexte visité" xfId="11443" builtinId="9" hidden="1"/>
    <cellStyle name="Lien hypertexte visité" xfId="11435" builtinId="9" hidden="1"/>
    <cellStyle name="Lien hypertexte visité" xfId="11427" builtinId="9" hidden="1"/>
    <cellStyle name="Lien hypertexte visité" xfId="11419" builtinId="9" hidden="1"/>
    <cellStyle name="Lien hypertexte visité" xfId="11411" builtinId="9" hidden="1"/>
    <cellStyle name="Lien hypertexte visité" xfId="11403" builtinId="9" hidden="1"/>
    <cellStyle name="Lien hypertexte visité" xfId="11395" builtinId="9" hidden="1"/>
    <cellStyle name="Lien hypertexte visité" xfId="11387" builtinId="9" hidden="1"/>
    <cellStyle name="Lien hypertexte visité" xfId="11379" builtinId="9" hidden="1"/>
    <cellStyle name="Lien hypertexte visité" xfId="11371" builtinId="9" hidden="1"/>
    <cellStyle name="Lien hypertexte visité" xfId="11363" builtinId="9" hidden="1"/>
    <cellStyle name="Lien hypertexte visité" xfId="11355" builtinId="9" hidden="1"/>
    <cellStyle name="Lien hypertexte visité" xfId="11347" builtinId="9" hidden="1"/>
    <cellStyle name="Lien hypertexte visité" xfId="11339" builtinId="9" hidden="1"/>
    <cellStyle name="Lien hypertexte visité" xfId="11331" builtinId="9" hidden="1"/>
    <cellStyle name="Lien hypertexte visité" xfId="11323" builtinId="9" hidden="1"/>
    <cellStyle name="Lien hypertexte visité" xfId="11315" builtinId="9" hidden="1"/>
    <cellStyle name="Lien hypertexte visité" xfId="11307" builtinId="9" hidden="1"/>
    <cellStyle name="Lien hypertexte visité" xfId="11299" builtinId="9" hidden="1"/>
    <cellStyle name="Lien hypertexte visité" xfId="11291" builtinId="9" hidden="1"/>
    <cellStyle name="Lien hypertexte visité" xfId="11283" builtinId="9" hidden="1"/>
    <cellStyle name="Lien hypertexte visité" xfId="11275" builtinId="9" hidden="1"/>
    <cellStyle name="Lien hypertexte visité" xfId="11267" builtinId="9" hidden="1"/>
    <cellStyle name="Lien hypertexte visité" xfId="11259" builtinId="9" hidden="1"/>
    <cellStyle name="Lien hypertexte visité" xfId="11251" builtinId="9" hidden="1"/>
    <cellStyle name="Lien hypertexte visité" xfId="11243" builtinId="9" hidden="1"/>
    <cellStyle name="Lien hypertexte visité" xfId="11235" builtinId="9" hidden="1"/>
    <cellStyle name="Lien hypertexte visité" xfId="11227" builtinId="9" hidden="1"/>
    <cellStyle name="Lien hypertexte visité" xfId="11219" builtinId="9" hidden="1"/>
    <cellStyle name="Lien hypertexte visité" xfId="11211" builtinId="9" hidden="1"/>
    <cellStyle name="Lien hypertexte visité" xfId="11203" builtinId="9" hidden="1"/>
    <cellStyle name="Lien hypertexte visité" xfId="11195" builtinId="9" hidden="1"/>
    <cellStyle name="Lien hypertexte visité" xfId="11187" builtinId="9" hidden="1"/>
    <cellStyle name="Lien hypertexte visité" xfId="11179" builtinId="9" hidden="1"/>
    <cellStyle name="Lien hypertexte visité" xfId="11171" builtinId="9" hidden="1"/>
    <cellStyle name="Lien hypertexte visité" xfId="11163" builtinId="9" hidden="1"/>
    <cellStyle name="Lien hypertexte visité" xfId="11155" builtinId="9" hidden="1"/>
    <cellStyle name="Lien hypertexte visité" xfId="11147" builtinId="9" hidden="1"/>
    <cellStyle name="Lien hypertexte visité" xfId="11139" builtinId="9" hidden="1"/>
    <cellStyle name="Lien hypertexte visité" xfId="11131" builtinId="9" hidden="1"/>
    <cellStyle name="Lien hypertexte visité" xfId="11123" builtinId="9" hidden="1"/>
    <cellStyle name="Lien hypertexte visité" xfId="11115" builtinId="9" hidden="1"/>
    <cellStyle name="Lien hypertexte visité" xfId="11107" builtinId="9" hidden="1"/>
    <cellStyle name="Lien hypertexte visité" xfId="11099" builtinId="9" hidden="1"/>
    <cellStyle name="Lien hypertexte visité" xfId="11091" builtinId="9" hidden="1"/>
    <cellStyle name="Lien hypertexte visité" xfId="11083" builtinId="9" hidden="1"/>
    <cellStyle name="Lien hypertexte visité" xfId="11075" builtinId="9" hidden="1"/>
    <cellStyle name="Lien hypertexte visité" xfId="11067" builtinId="9" hidden="1"/>
    <cellStyle name="Lien hypertexte visité" xfId="11059" builtinId="9" hidden="1"/>
    <cellStyle name="Lien hypertexte visité" xfId="11051" builtinId="9" hidden="1"/>
    <cellStyle name="Lien hypertexte visité" xfId="11043" builtinId="9" hidden="1"/>
    <cellStyle name="Lien hypertexte visité" xfId="11035" builtinId="9" hidden="1"/>
    <cellStyle name="Lien hypertexte visité" xfId="11027" builtinId="9" hidden="1"/>
    <cellStyle name="Lien hypertexte visité" xfId="11019" builtinId="9" hidden="1"/>
    <cellStyle name="Lien hypertexte visité" xfId="11011" builtinId="9" hidden="1"/>
    <cellStyle name="Lien hypertexte visité" xfId="11003" builtinId="9" hidden="1"/>
    <cellStyle name="Lien hypertexte visité" xfId="10995" builtinId="9" hidden="1"/>
    <cellStyle name="Lien hypertexte visité" xfId="10987" builtinId="9" hidden="1"/>
    <cellStyle name="Lien hypertexte visité" xfId="10979" builtinId="9" hidden="1"/>
    <cellStyle name="Lien hypertexte visité" xfId="10971" builtinId="9" hidden="1"/>
    <cellStyle name="Lien hypertexte visité" xfId="10963" builtinId="9" hidden="1"/>
    <cellStyle name="Lien hypertexte visité" xfId="10955" builtinId="9" hidden="1"/>
    <cellStyle name="Lien hypertexte visité" xfId="10947" builtinId="9" hidden="1"/>
    <cellStyle name="Lien hypertexte visité" xfId="10939" builtinId="9" hidden="1"/>
    <cellStyle name="Lien hypertexte visité" xfId="10931" builtinId="9" hidden="1"/>
    <cellStyle name="Lien hypertexte visité" xfId="10923" builtinId="9" hidden="1"/>
    <cellStyle name="Lien hypertexte visité" xfId="10915" builtinId="9" hidden="1"/>
    <cellStyle name="Lien hypertexte visité" xfId="10907" builtinId="9" hidden="1"/>
    <cellStyle name="Lien hypertexte visité" xfId="10899" builtinId="9" hidden="1"/>
    <cellStyle name="Lien hypertexte visité" xfId="10891" builtinId="9" hidden="1"/>
    <cellStyle name="Lien hypertexte visité" xfId="10883" builtinId="9" hidden="1"/>
    <cellStyle name="Lien hypertexte visité" xfId="10875" builtinId="9" hidden="1"/>
    <cellStyle name="Lien hypertexte visité" xfId="10867" builtinId="9" hidden="1"/>
    <cellStyle name="Lien hypertexte visité" xfId="10859" builtinId="9" hidden="1"/>
    <cellStyle name="Lien hypertexte visité" xfId="10851" builtinId="9" hidden="1"/>
    <cellStyle name="Lien hypertexte visité" xfId="10843" builtinId="9" hidden="1"/>
    <cellStyle name="Lien hypertexte visité" xfId="10835" builtinId="9" hidden="1"/>
    <cellStyle name="Lien hypertexte visité" xfId="10827" builtinId="9" hidden="1"/>
    <cellStyle name="Lien hypertexte visité" xfId="10819" builtinId="9" hidden="1"/>
    <cellStyle name="Lien hypertexte visité" xfId="10811" builtinId="9" hidden="1"/>
    <cellStyle name="Lien hypertexte visité" xfId="10803" builtinId="9" hidden="1"/>
    <cellStyle name="Lien hypertexte visité" xfId="10795" builtinId="9" hidden="1"/>
    <cellStyle name="Lien hypertexte visité" xfId="10787" builtinId="9" hidden="1"/>
    <cellStyle name="Lien hypertexte visité" xfId="10779" builtinId="9" hidden="1"/>
    <cellStyle name="Lien hypertexte visité" xfId="10771" builtinId="9" hidden="1"/>
    <cellStyle name="Lien hypertexte visité" xfId="10763" builtinId="9" hidden="1"/>
    <cellStyle name="Lien hypertexte visité" xfId="10755" builtinId="9" hidden="1"/>
    <cellStyle name="Lien hypertexte visité" xfId="10747" builtinId="9" hidden="1"/>
    <cellStyle name="Lien hypertexte visité" xfId="10739" builtinId="9" hidden="1"/>
    <cellStyle name="Lien hypertexte visité" xfId="10731" builtinId="9" hidden="1"/>
    <cellStyle name="Lien hypertexte visité" xfId="10723" builtinId="9" hidden="1"/>
    <cellStyle name="Lien hypertexte visité" xfId="10715" builtinId="9" hidden="1"/>
    <cellStyle name="Lien hypertexte visité" xfId="10707" builtinId="9" hidden="1"/>
    <cellStyle name="Lien hypertexte visité" xfId="10699" builtinId="9" hidden="1"/>
    <cellStyle name="Lien hypertexte visité" xfId="10691" builtinId="9" hidden="1"/>
    <cellStyle name="Lien hypertexte visité" xfId="10683" builtinId="9" hidden="1"/>
    <cellStyle name="Lien hypertexte visité" xfId="10675" builtinId="9" hidden="1"/>
    <cellStyle name="Lien hypertexte visité" xfId="10667" builtinId="9" hidden="1"/>
    <cellStyle name="Lien hypertexte visité" xfId="10659" builtinId="9" hidden="1"/>
    <cellStyle name="Lien hypertexte visité" xfId="10651" builtinId="9" hidden="1"/>
    <cellStyle name="Lien hypertexte visité" xfId="10643" builtinId="9" hidden="1"/>
    <cellStyle name="Lien hypertexte visité" xfId="10635" builtinId="9" hidden="1"/>
    <cellStyle name="Lien hypertexte visité" xfId="10627" builtinId="9" hidden="1"/>
    <cellStyle name="Lien hypertexte visité" xfId="10619" builtinId="9" hidden="1"/>
    <cellStyle name="Lien hypertexte visité" xfId="10611" builtinId="9" hidden="1"/>
    <cellStyle name="Lien hypertexte visité" xfId="10603" builtinId="9" hidden="1"/>
    <cellStyle name="Lien hypertexte visité" xfId="10595" builtinId="9" hidden="1"/>
    <cellStyle name="Lien hypertexte visité" xfId="10587" builtinId="9" hidden="1"/>
    <cellStyle name="Lien hypertexte visité" xfId="10579" builtinId="9" hidden="1"/>
    <cellStyle name="Lien hypertexte visité" xfId="10571" builtinId="9" hidden="1"/>
    <cellStyle name="Lien hypertexte visité" xfId="10563" builtinId="9" hidden="1"/>
    <cellStyle name="Lien hypertexte visité" xfId="10555" builtinId="9" hidden="1"/>
    <cellStyle name="Lien hypertexte visité" xfId="10547" builtinId="9" hidden="1"/>
    <cellStyle name="Lien hypertexte visité" xfId="10539" builtinId="9" hidden="1"/>
    <cellStyle name="Lien hypertexte visité" xfId="10531" builtinId="9" hidden="1"/>
    <cellStyle name="Lien hypertexte visité" xfId="10523" builtinId="9" hidden="1"/>
    <cellStyle name="Lien hypertexte visité" xfId="10515" builtinId="9" hidden="1"/>
    <cellStyle name="Lien hypertexte visité" xfId="10507" builtinId="9" hidden="1"/>
    <cellStyle name="Lien hypertexte visité" xfId="10499" builtinId="9" hidden="1"/>
    <cellStyle name="Lien hypertexte visité" xfId="10491" builtinId="9" hidden="1"/>
    <cellStyle name="Lien hypertexte visité" xfId="10483" builtinId="9" hidden="1"/>
    <cellStyle name="Lien hypertexte visité" xfId="10475" builtinId="9" hidden="1"/>
    <cellStyle name="Lien hypertexte visité" xfId="10467" builtinId="9" hidden="1"/>
    <cellStyle name="Lien hypertexte visité" xfId="10459" builtinId="9" hidden="1"/>
    <cellStyle name="Lien hypertexte visité" xfId="10451" builtinId="9" hidden="1"/>
    <cellStyle name="Lien hypertexte visité" xfId="10443" builtinId="9" hidden="1"/>
    <cellStyle name="Lien hypertexte visité" xfId="10435" builtinId="9" hidden="1"/>
    <cellStyle name="Lien hypertexte visité" xfId="10427" builtinId="9" hidden="1"/>
    <cellStyle name="Lien hypertexte visité" xfId="10419" builtinId="9" hidden="1"/>
    <cellStyle name="Lien hypertexte visité" xfId="10411" builtinId="9" hidden="1"/>
    <cellStyle name="Lien hypertexte visité" xfId="10403" builtinId="9" hidden="1"/>
    <cellStyle name="Lien hypertexte visité" xfId="10395" builtinId="9" hidden="1"/>
    <cellStyle name="Lien hypertexte visité" xfId="10387" builtinId="9" hidden="1"/>
    <cellStyle name="Lien hypertexte visité" xfId="10379" builtinId="9" hidden="1"/>
    <cellStyle name="Lien hypertexte visité" xfId="10371" builtinId="9" hidden="1"/>
    <cellStyle name="Lien hypertexte visité" xfId="10363" builtinId="9" hidden="1"/>
    <cellStyle name="Lien hypertexte visité" xfId="10355" builtinId="9" hidden="1"/>
    <cellStyle name="Lien hypertexte visité" xfId="10347" builtinId="9" hidden="1"/>
    <cellStyle name="Lien hypertexte visité" xfId="10339" builtinId="9" hidden="1"/>
    <cellStyle name="Lien hypertexte visité" xfId="10331" builtinId="9" hidden="1"/>
    <cellStyle name="Lien hypertexte visité" xfId="10323" builtinId="9" hidden="1"/>
    <cellStyle name="Lien hypertexte visité" xfId="10315" builtinId="9" hidden="1"/>
    <cellStyle name="Lien hypertexte visité" xfId="10307" builtinId="9" hidden="1"/>
    <cellStyle name="Lien hypertexte visité" xfId="10299" builtinId="9" hidden="1"/>
    <cellStyle name="Lien hypertexte visité" xfId="10291" builtinId="9" hidden="1"/>
    <cellStyle name="Lien hypertexte visité" xfId="10283" builtinId="9" hidden="1"/>
    <cellStyle name="Lien hypertexte visité" xfId="10275" builtinId="9" hidden="1"/>
    <cellStyle name="Lien hypertexte visité" xfId="10267" builtinId="9" hidden="1"/>
    <cellStyle name="Lien hypertexte visité" xfId="10259" builtinId="9" hidden="1"/>
    <cellStyle name="Lien hypertexte visité" xfId="10251" builtinId="9" hidden="1"/>
    <cellStyle name="Lien hypertexte visité" xfId="10243" builtinId="9" hidden="1"/>
    <cellStyle name="Lien hypertexte visité" xfId="10235" builtinId="9" hidden="1"/>
    <cellStyle name="Lien hypertexte visité" xfId="10227" builtinId="9" hidden="1"/>
    <cellStyle name="Lien hypertexte visité" xfId="10219" builtinId="9" hidden="1"/>
    <cellStyle name="Lien hypertexte visité" xfId="10211" builtinId="9" hidden="1"/>
    <cellStyle name="Lien hypertexte visité" xfId="10203" builtinId="9" hidden="1"/>
    <cellStyle name="Lien hypertexte visité" xfId="10195" builtinId="9" hidden="1"/>
    <cellStyle name="Lien hypertexte visité" xfId="10187" builtinId="9" hidden="1"/>
    <cellStyle name="Lien hypertexte visité" xfId="10179" builtinId="9" hidden="1"/>
    <cellStyle name="Lien hypertexte visité" xfId="10171" builtinId="9" hidden="1"/>
    <cellStyle name="Lien hypertexte visité" xfId="10163" builtinId="9" hidden="1"/>
    <cellStyle name="Lien hypertexte visité" xfId="10155" builtinId="9" hidden="1"/>
    <cellStyle name="Lien hypertexte visité" xfId="10147" builtinId="9" hidden="1"/>
    <cellStyle name="Lien hypertexte visité" xfId="10139" builtinId="9" hidden="1"/>
    <cellStyle name="Lien hypertexte visité" xfId="10131" builtinId="9" hidden="1"/>
    <cellStyle name="Lien hypertexte visité" xfId="10123" builtinId="9" hidden="1"/>
    <cellStyle name="Lien hypertexte visité" xfId="10115" builtinId="9" hidden="1"/>
    <cellStyle name="Lien hypertexte visité" xfId="10107" builtinId="9" hidden="1"/>
    <cellStyle name="Lien hypertexte visité" xfId="10099" builtinId="9" hidden="1"/>
    <cellStyle name="Lien hypertexte visité" xfId="10091" builtinId="9" hidden="1"/>
    <cellStyle name="Lien hypertexte visité" xfId="10083" builtinId="9" hidden="1"/>
    <cellStyle name="Lien hypertexte visité" xfId="10075" builtinId="9" hidden="1"/>
    <cellStyle name="Lien hypertexte visité" xfId="10067" builtinId="9" hidden="1"/>
    <cellStyle name="Lien hypertexte visité" xfId="10059" builtinId="9" hidden="1"/>
    <cellStyle name="Lien hypertexte visité" xfId="10051" builtinId="9" hidden="1"/>
    <cellStyle name="Lien hypertexte visité" xfId="10043" builtinId="9" hidden="1"/>
    <cellStyle name="Lien hypertexte visité" xfId="10035" builtinId="9" hidden="1"/>
    <cellStyle name="Lien hypertexte visité" xfId="10027" builtinId="9" hidden="1"/>
    <cellStyle name="Lien hypertexte visité" xfId="10019" builtinId="9" hidden="1"/>
    <cellStyle name="Lien hypertexte visité" xfId="10011" builtinId="9" hidden="1"/>
    <cellStyle name="Lien hypertexte visité" xfId="10003" builtinId="9" hidden="1"/>
    <cellStyle name="Lien hypertexte visité" xfId="9995" builtinId="9" hidden="1"/>
    <cellStyle name="Lien hypertexte visité" xfId="9987" builtinId="9" hidden="1"/>
    <cellStyle name="Lien hypertexte visité" xfId="9979" builtinId="9" hidden="1"/>
    <cellStyle name="Lien hypertexte visité" xfId="9971" builtinId="9" hidden="1"/>
    <cellStyle name="Lien hypertexte visité" xfId="9963" builtinId="9" hidden="1"/>
    <cellStyle name="Lien hypertexte visité" xfId="9955" builtinId="9" hidden="1"/>
    <cellStyle name="Lien hypertexte visité" xfId="9947" builtinId="9" hidden="1"/>
    <cellStyle name="Lien hypertexte visité" xfId="9939" builtinId="9" hidden="1"/>
    <cellStyle name="Lien hypertexte visité" xfId="9931" builtinId="9" hidden="1"/>
    <cellStyle name="Lien hypertexte visité" xfId="9923" builtinId="9" hidden="1"/>
    <cellStyle name="Lien hypertexte visité" xfId="9915" builtinId="9" hidden="1"/>
    <cellStyle name="Lien hypertexte visité" xfId="9907" builtinId="9" hidden="1"/>
    <cellStyle name="Lien hypertexte visité" xfId="9899" builtinId="9" hidden="1"/>
    <cellStyle name="Lien hypertexte visité" xfId="9891" builtinId="9" hidden="1"/>
    <cellStyle name="Lien hypertexte visité" xfId="9883" builtinId="9" hidden="1"/>
    <cellStyle name="Lien hypertexte visité" xfId="9875" builtinId="9" hidden="1"/>
    <cellStyle name="Lien hypertexte visité" xfId="9867" builtinId="9" hidden="1"/>
    <cellStyle name="Lien hypertexte visité" xfId="9859" builtinId="9" hidden="1"/>
    <cellStyle name="Lien hypertexte visité" xfId="9851" builtinId="9" hidden="1"/>
    <cellStyle name="Lien hypertexte visité" xfId="9843" builtinId="9" hidden="1"/>
    <cellStyle name="Lien hypertexte visité" xfId="9835" builtinId="9" hidden="1"/>
    <cellStyle name="Lien hypertexte visité" xfId="9827" builtinId="9" hidden="1"/>
    <cellStyle name="Lien hypertexte visité" xfId="9819" builtinId="9" hidden="1"/>
    <cellStyle name="Lien hypertexte visité" xfId="9811" builtinId="9" hidden="1"/>
    <cellStyle name="Lien hypertexte visité" xfId="9803" builtinId="9" hidden="1"/>
    <cellStyle name="Lien hypertexte visité" xfId="9795" builtinId="9" hidden="1"/>
    <cellStyle name="Lien hypertexte visité" xfId="9787" builtinId="9" hidden="1"/>
    <cellStyle name="Lien hypertexte visité" xfId="9779" builtinId="9" hidden="1"/>
    <cellStyle name="Lien hypertexte visité" xfId="9771" builtinId="9" hidden="1"/>
    <cellStyle name="Lien hypertexte visité" xfId="9763" builtinId="9" hidden="1"/>
    <cellStyle name="Lien hypertexte visité" xfId="9755" builtinId="9" hidden="1"/>
    <cellStyle name="Lien hypertexte visité" xfId="9747" builtinId="9" hidden="1"/>
    <cellStyle name="Lien hypertexte visité" xfId="9739" builtinId="9" hidden="1"/>
    <cellStyle name="Lien hypertexte visité" xfId="9731" builtinId="9" hidden="1"/>
    <cellStyle name="Lien hypertexte visité" xfId="9723" builtinId="9" hidden="1"/>
    <cellStyle name="Lien hypertexte visité" xfId="9715" builtinId="9" hidden="1"/>
    <cellStyle name="Lien hypertexte visité" xfId="9707" builtinId="9" hidden="1"/>
    <cellStyle name="Lien hypertexte visité" xfId="9699" builtinId="9" hidden="1"/>
    <cellStyle name="Lien hypertexte visité" xfId="9691" builtinId="9" hidden="1"/>
    <cellStyle name="Lien hypertexte visité" xfId="9683" builtinId="9" hidden="1"/>
    <cellStyle name="Lien hypertexte visité" xfId="9675" builtinId="9" hidden="1"/>
    <cellStyle name="Lien hypertexte visité" xfId="9667" builtinId="9" hidden="1"/>
    <cellStyle name="Lien hypertexte visité" xfId="9659" builtinId="9" hidden="1"/>
    <cellStyle name="Lien hypertexte visité" xfId="9651" builtinId="9" hidden="1"/>
    <cellStyle name="Lien hypertexte visité" xfId="9643" builtinId="9" hidden="1"/>
    <cellStyle name="Lien hypertexte visité" xfId="9635" builtinId="9" hidden="1"/>
    <cellStyle name="Lien hypertexte visité" xfId="9627" builtinId="9" hidden="1"/>
    <cellStyle name="Lien hypertexte visité" xfId="9619" builtinId="9" hidden="1"/>
    <cellStyle name="Lien hypertexte visité" xfId="9611" builtinId="9" hidden="1"/>
    <cellStyle name="Lien hypertexte visité" xfId="9603" builtinId="9" hidden="1"/>
    <cellStyle name="Lien hypertexte visité" xfId="9595" builtinId="9" hidden="1"/>
    <cellStyle name="Lien hypertexte visité" xfId="9587" builtinId="9" hidden="1"/>
    <cellStyle name="Lien hypertexte visité" xfId="9579" builtinId="9" hidden="1"/>
    <cellStyle name="Lien hypertexte visité" xfId="9571" builtinId="9" hidden="1"/>
    <cellStyle name="Lien hypertexte visité" xfId="9563" builtinId="9" hidden="1"/>
    <cellStyle name="Lien hypertexte visité" xfId="9555" builtinId="9" hidden="1"/>
    <cellStyle name="Lien hypertexte visité" xfId="9547" builtinId="9" hidden="1"/>
    <cellStyle name="Lien hypertexte visité" xfId="9539" builtinId="9" hidden="1"/>
    <cellStyle name="Lien hypertexte visité" xfId="9531" builtinId="9" hidden="1"/>
    <cellStyle name="Lien hypertexte visité" xfId="9523" builtinId="9" hidden="1"/>
    <cellStyle name="Lien hypertexte visité" xfId="9515" builtinId="9" hidden="1"/>
    <cellStyle name="Lien hypertexte visité" xfId="9507" builtinId="9" hidden="1"/>
    <cellStyle name="Lien hypertexte visité" xfId="9499" builtinId="9" hidden="1"/>
    <cellStyle name="Lien hypertexte visité" xfId="9491" builtinId="9" hidden="1"/>
    <cellStyle name="Lien hypertexte visité" xfId="9483" builtinId="9" hidden="1"/>
    <cellStyle name="Lien hypertexte visité" xfId="9475" builtinId="9" hidden="1"/>
    <cellStyle name="Lien hypertexte visité" xfId="9467" builtinId="9" hidden="1"/>
    <cellStyle name="Lien hypertexte visité" xfId="9459" builtinId="9" hidden="1"/>
    <cellStyle name="Lien hypertexte visité" xfId="9451" builtinId="9" hidden="1"/>
    <cellStyle name="Lien hypertexte visité" xfId="9443" builtinId="9" hidden="1"/>
    <cellStyle name="Lien hypertexte visité" xfId="9435" builtinId="9" hidden="1"/>
    <cellStyle name="Lien hypertexte visité" xfId="9427" builtinId="9" hidden="1"/>
    <cellStyle name="Lien hypertexte visité" xfId="9419" builtinId="9" hidden="1"/>
    <cellStyle name="Lien hypertexte visité" xfId="9411" builtinId="9" hidden="1"/>
    <cellStyle name="Lien hypertexte visité" xfId="9403" builtinId="9" hidden="1"/>
    <cellStyle name="Lien hypertexte visité" xfId="9395" builtinId="9" hidden="1"/>
    <cellStyle name="Lien hypertexte visité" xfId="9387" builtinId="9" hidden="1"/>
    <cellStyle name="Lien hypertexte visité" xfId="9379" builtinId="9" hidden="1"/>
    <cellStyle name="Lien hypertexte visité" xfId="9371" builtinId="9" hidden="1"/>
    <cellStyle name="Lien hypertexte visité" xfId="9363" builtinId="9" hidden="1"/>
    <cellStyle name="Lien hypertexte visité" xfId="9355" builtinId="9" hidden="1"/>
    <cellStyle name="Lien hypertexte visité" xfId="9347" builtinId="9" hidden="1"/>
    <cellStyle name="Lien hypertexte visité" xfId="9339" builtinId="9" hidden="1"/>
    <cellStyle name="Lien hypertexte visité" xfId="9331" builtinId="9" hidden="1"/>
    <cellStyle name="Lien hypertexte visité" xfId="9323" builtinId="9" hidden="1"/>
    <cellStyle name="Lien hypertexte visité" xfId="9315" builtinId="9" hidden="1"/>
    <cellStyle name="Lien hypertexte visité" xfId="9307" builtinId="9" hidden="1"/>
    <cellStyle name="Lien hypertexte visité" xfId="9299" builtinId="9" hidden="1"/>
    <cellStyle name="Lien hypertexte visité" xfId="9291" builtinId="9" hidden="1"/>
    <cellStyle name="Lien hypertexte visité" xfId="9283" builtinId="9" hidden="1"/>
    <cellStyle name="Lien hypertexte visité" xfId="9275" builtinId="9" hidden="1"/>
    <cellStyle name="Lien hypertexte visité" xfId="9267" builtinId="9" hidden="1"/>
    <cellStyle name="Lien hypertexte visité" xfId="9259" builtinId="9" hidden="1"/>
    <cellStyle name="Lien hypertexte visité" xfId="9251" builtinId="9" hidden="1"/>
    <cellStyle name="Lien hypertexte visité" xfId="9243" builtinId="9" hidden="1"/>
    <cellStyle name="Lien hypertexte visité" xfId="9235" builtinId="9" hidden="1"/>
    <cellStyle name="Lien hypertexte visité" xfId="9227" builtinId="9" hidden="1"/>
    <cellStyle name="Lien hypertexte visité" xfId="9219" builtinId="9" hidden="1"/>
    <cellStyle name="Lien hypertexte visité" xfId="9211" builtinId="9" hidden="1"/>
    <cellStyle name="Lien hypertexte visité" xfId="9203" builtinId="9" hidden="1"/>
    <cellStyle name="Lien hypertexte visité" xfId="9195" builtinId="9" hidden="1"/>
    <cellStyle name="Lien hypertexte visité" xfId="9187" builtinId="9" hidden="1"/>
    <cellStyle name="Lien hypertexte visité" xfId="9179" builtinId="9" hidden="1"/>
    <cellStyle name="Lien hypertexte visité" xfId="9171" builtinId="9" hidden="1"/>
    <cellStyle name="Lien hypertexte visité" xfId="9163" builtinId="9" hidden="1"/>
    <cellStyle name="Lien hypertexte visité" xfId="9155" builtinId="9" hidden="1"/>
    <cellStyle name="Lien hypertexte visité" xfId="9147" builtinId="9" hidden="1"/>
    <cellStyle name="Lien hypertexte visité" xfId="9139" builtinId="9" hidden="1"/>
    <cellStyle name="Lien hypertexte visité" xfId="9131" builtinId="9" hidden="1"/>
    <cellStyle name="Lien hypertexte visité" xfId="9123" builtinId="9" hidden="1"/>
    <cellStyle name="Lien hypertexte visité" xfId="9115" builtinId="9" hidden="1"/>
    <cellStyle name="Lien hypertexte visité" xfId="9107" builtinId="9" hidden="1"/>
    <cellStyle name="Lien hypertexte visité" xfId="9099" builtinId="9" hidden="1"/>
    <cellStyle name="Lien hypertexte visité" xfId="9091" builtinId="9" hidden="1"/>
    <cellStyle name="Lien hypertexte visité" xfId="9083" builtinId="9" hidden="1"/>
    <cellStyle name="Lien hypertexte visité" xfId="9075" builtinId="9" hidden="1"/>
    <cellStyle name="Lien hypertexte visité" xfId="9067" builtinId="9" hidden="1"/>
    <cellStyle name="Lien hypertexte visité" xfId="9059" builtinId="9" hidden="1"/>
    <cellStyle name="Lien hypertexte visité" xfId="9051" builtinId="9" hidden="1"/>
    <cellStyle name="Lien hypertexte visité" xfId="9043" builtinId="9" hidden="1"/>
    <cellStyle name="Lien hypertexte visité" xfId="9035" builtinId="9" hidden="1"/>
    <cellStyle name="Lien hypertexte visité" xfId="9027" builtinId="9" hidden="1"/>
    <cellStyle name="Lien hypertexte visité" xfId="9019" builtinId="9" hidden="1"/>
    <cellStyle name="Lien hypertexte visité" xfId="9011" builtinId="9" hidden="1"/>
    <cellStyle name="Lien hypertexte visité" xfId="9003" builtinId="9" hidden="1"/>
    <cellStyle name="Lien hypertexte visité" xfId="8995" builtinId="9" hidden="1"/>
    <cellStyle name="Lien hypertexte visité" xfId="8987" builtinId="9" hidden="1"/>
    <cellStyle name="Lien hypertexte visité" xfId="8979" builtinId="9" hidden="1"/>
    <cellStyle name="Lien hypertexte visité" xfId="8971" builtinId="9" hidden="1"/>
    <cellStyle name="Lien hypertexte visité" xfId="8963" builtinId="9" hidden="1"/>
    <cellStyle name="Lien hypertexte visité" xfId="8955" builtinId="9" hidden="1"/>
    <cellStyle name="Lien hypertexte visité" xfId="8947" builtinId="9" hidden="1"/>
    <cellStyle name="Lien hypertexte visité" xfId="8939" builtinId="9" hidden="1"/>
    <cellStyle name="Lien hypertexte visité" xfId="8931" builtinId="9" hidden="1"/>
    <cellStyle name="Lien hypertexte visité" xfId="8923" builtinId="9" hidden="1"/>
    <cellStyle name="Lien hypertexte visité" xfId="8915" builtinId="9" hidden="1"/>
    <cellStyle name="Lien hypertexte visité" xfId="8907" builtinId="9" hidden="1"/>
    <cellStyle name="Lien hypertexte visité" xfId="8899" builtinId="9" hidden="1"/>
    <cellStyle name="Lien hypertexte visité" xfId="8891" builtinId="9" hidden="1"/>
    <cellStyle name="Lien hypertexte visité" xfId="8883" builtinId="9" hidden="1"/>
    <cellStyle name="Lien hypertexte visité" xfId="8875" builtinId="9" hidden="1"/>
    <cellStyle name="Lien hypertexte visité" xfId="8867" builtinId="9" hidden="1"/>
    <cellStyle name="Lien hypertexte visité" xfId="8859" builtinId="9" hidden="1"/>
    <cellStyle name="Lien hypertexte visité" xfId="8851" builtinId="9" hidden="1"/>
    <cellStyle name="Lien hypertexte visité" xfId="8843" builtinId="9" hidden="1"/>
    <cellStyle name="Lien hypertexte visité" xfId="8835" builtinId="9" hidden="1"/>
    <cellStyle name="Lien hypertexte visité" xfId="8827" builtinId="9" hidden="1"/>
    <cellStyle name="Lien hypertexte visité" xfId="8819" builtinId="9" hidden="1"/>
    <cellStyle name="Lien hypertexte visité" xfId="8811" builtinId="9" hidden="1"/>
    <cellStyle name="Lien hypertexte visité" xfId="8803" builtinId="9" hidden="1"/>
    <cellStyle name="Lien hypertexte visité" xfId="8795" builtinId="9" hidden="1"/>
    <cellStyle name="Lien hypertexte visité" xfId="8787" builtinId="9" hidden="1"/>
    <cellStyle name="Lien hypertexte visité" xfId="8779" builtinId="9" hidden="1"/>
    <cellStyle name="Lien hypertexte visité" xfId="8771" builtinId="9" hidden="1"/>
    <cellStyle name="Lien hypertexte visité" xfId="8763" builtinId="9" hidden="1"/>
    <cellStyle name="Lien hypertexte visité" xfId="8755" builtinId="9" hidden="1"/>
    <cellStyle name="Lien hypertexte visité" xfId="8747" builtinId="9" hidden="1"/>
    <cellStyle name="Lien hypertexte visité" xfId="8739" builtinId="9" hidden="1"/>
    <cellStyle name="Lien hypertexte visité" xfId="8731" builtinId="9" hidden="1"/>
    <cellStyle name="Lien hypertexte visité" xfId="8723" builtinId="9" hidden="1"/>
    <cellStyle name="Lien hypertexte visité" xfId="8715" builtinId="9" hidden="1"/>
    <cellStyle name="Lien hypertexte visité" xfId="8707" builtinId="9" hidden="1"/>
    <cellStyle name="Lien hypertexte visité" xfId="8699" builtinId="9" hidden="1"/>
    <cellStyle name="Lien hypertexte visité" xfId="8691" builtinId="9" hidden="1"/>
    <cellStyle name="Lien hypertexte visité" xfId="8683" builtinId="9" hidden="1"/>
    <cellStyle name="Lien hypertexte visité" xfId="8675" builtinId="9" hidden="1"/>
    <cellStyle name="Lien hypertexte visité" xfId="8667" builtinId="9" hidden="1"/>
    <cellStyle name="Lien hypertexte visité" xfId="8659" builtinId="9" hidden="1"/>
    <cellStyle name="Lien hypertexte visité" xfId="8651" builtinId="9" hidden="1"/>
    <cellStyle name="Lien hypertexte visité" xfId="8643" builtinId="9" hidden="1"/>
    <cellStyle name="Lien hypertexte visité" xfId="8635" builtinId="9" hidden="1"/>
    <cellStyle name="Lien hypertexte visité" xfId="8627" builtinId="9" hidden="1"/>
    <cellStyle name="Lien hypertexte visité" xfId="8619" builtinId="9" hidden="1"/>
    <cellStyle name="Lien hypertexte visité" xfId="8611" builtinId="9" hidden="1"/>
    <cellStyle name="Lien hypertexte visité" xfId="8603" builtinId="9" hidden="1"/>
    <cellStyle name="Lien hypertexte visité" xfId="8595" builtinId="9" hidden="1"/>
    <cellStyle name="Lien hypertexte visité" xfId="8587" builtinId="9" hidden="1"/>
    <cellStyle name="Lien hypertexte visité" xfId="8579" builtinId="9" hidden="1"/>
    <cellStyle name="Lien hypertexte visité" xfId="8571" builtinId="9" hidden="1"/>
    <cellStyle name="Lien hypertexte visité" xfId="8563" builtinId="9" hidden="1"/>
    <cellStyle name="Lien hypertexte visité" xfId="8555" builtinId="9" hidden="1"/>
    <cellStyle name="Lien hypertexte visité" xfId="8547" builtinId="9" hidden="1"/>
    <cellStyle name="Lien hypertexte visité" xfId="8539" builtinId="9" hidden="1"/>
    <cellStyle name="Lien hypertexte visité" xfId="8531" builtinId="9" hidden="1"/>
    <cellStyle name="Lien hypertexte visité" xfId="8523" builtinId="9" hidden="1"/>
    <cellStyle name="Lien hypertexte visité" xfId="8515" builtinId="9" hidden="1"/>
    <cellStyle name="Lien hypertexte visité" xfId="8507" builtinId="9" hidden="1"/>
    <cellStyle name="Lien hypertexte visité" xfId="8499" builtinId="9" hidden="1"/>
    <cellStyle name="Lien hypertexte visité" xfId="8491" builtinId="9" hidden="1"/>
    <cellStyle name="Lien hypertexte visité" xfId="8483" builtinId="9" hidden="1"/>
    <cellStyle name="Lien hypertexte visité" xfId="8475" builtinId="9" hidden="1"/>
    <cellStyle name="Lien hypertexte visité" xfId="8467" builtinId="9" hidden="1"/>
    <cellStyle name="Lien hypertexte visité" xfId="8459" builtinId="9" hidden="1"/>
    <cellStyle name="Lien hypertexte visité" xfId="8451" builtinId="9" hidden="1"/>
    <cellStyle name="Lien hypertexte visité" xfId="8443" builtinId="9" hidden="1"/>
    <cellStyle name="Lien hypertexte visité" xfId="8435" builtinId="9" hidden="1"/>
    <cellStyle name="Lien hypertexte visité" xfId="8427" builtinId="9" hidden="1"/>
    <cellStyle name="Lien hypertexte visité" xfId="8419" builtinId="9" hidden="1"/>
    <cellStyle name="Lien hypertexte visité" xfId="8411" builtinId="9" hidden="1"/>
    <cellStyle name="Lien hypertexte visité" xfId="8403" builtinId="9" hidden="1"/>
    <cellStyle name="Lien hypertexte visité" xfId="8395" builtinId="9" hidden="1"/>
    <cellStyle name="Lien hypertexte visité" xfId="8387" builtinId="9" hidden="1"/>
    <cellStyle name="Lien hypertexte visité" xfId="8379" builtinId="9" hidden="1"/>
    <cellStyle name="Lien hypertexte visité" xfId="8371" builtinId="9" hidden="1"/>
    <cellStyle name="Lien hypertexte visité" xfId="8363" builtinId="9" hidden="1"/>
    <cellStyle name="Lien hypertexte visité" xfId="8355" builtinId="9" hidden="1"/>
    <cellStyle name="Lien hypertexte visité" xfId="8347" builtinId="9" hidden="1"/>
    <cellStyle name="Lien hypertexte visité" xfId="8339" builtinId="9" hidden="1"/>
    <cellStyle name="Lien hypertexte visité" xfId="8331" builtinId="9" hidden="1"/>
    <cellStyle name="Lien hypertexte visité" xfId="8323" builtinId="9" hidden="1"/>
    <cellStyle name="Lien hypertexte visité" xfId="8315" builtinId="9" hidden="1"/>
    <cellStyle name="Lien hypertexte visité" xfId="8307" builtinId="9" hidden="1"/>
    <cellStyle name="Lien hypertexte visité" xfId="8299" builtinId="9" hidden="1"/>
    <cellStyle name="Lien hypertexte visité" xfId="8291" builtinId="9" hidden="1"/>
    <cellStyle name="Lien hypertexte visité" xfId="8283" builtinId="9" hidden="1"/>
    <cellStyle name="Lien hypertexte visité" xfId="8275" builtinId="9" hidden="1"/>
    <cellStyle name="Lien hypertexte visité" xfId="8267" builtinId="9" hidden="1"/>
    <cellStyle name="Lien hypertexte visité" xfId="8259" builtinId="9" hidden="1"/>
    <cellStyle name="Lien hypertexte visité" xfId="8251" builtinId="9" hidden="1"/>
    <cellStyle name="Lien hypertexte visité" xfId="8243" builtinId="9" hidden="1"/>
    <cellStyle name="Lien hypertexte visité" xfId="8235" builtinId="9" hidden="1"/>
    <cellStyle name="Lien hypertexte visité" xfId="8227" builtinId="9" hidden="1"/>
    <cellStyle name="Lien hypertexte visité" xfId="8219" builtinId="9" hidden="1"/>
    <cellStyle name="Lien hypertexte visité" xfId="8211" builtinId="9" hidden="1"/>
    <cellStyle name="Lien hypertexte visité" xfId="8203" builtinId="9" hidden="1"/>
    <cellStyle name="Lien hypertexte visité" xfId="8195" builtinId="9" hidden="1"/>
    <cellStyle name="Lien hypertexte visité" xfId="8187" builtinId="9" hidden="1"/>
    <cellStyle name="Lien hypertexte visité" xfId="8179" builtinId="9" hidden="1"/>
    <cellStyle name="Lien hypertexte visité" xfId="8171" builtinId="9" hidden="1"/>
    <cellStyle name="Lien hypertexte visité" xfId="8163" builtinId="9" hidden="1"/>
    <cellStyle name="Lien hypertexte visité" xfId="8155" builtinId="9" hidden="1"/>
    <cellStyle name="Lien hypertexte visité" xfId="8147" builtinId="9" hidden="1"/>
    <cellStyle name="Lien hypertexte visité" xfId="8139" builtinId="9" hidden="1"/>
    <cellStyle name="Lien hypertexte visité" xfId="8131" builtinId="9" hidden="1"/>
    <cellStyle name="Lien hypertexte visité" xfId="8123" builtinId="9" hidden="1"/>
    <cellStyle name="Lien hypertexte visité" xfId="8115" builtinId="9" hidden="1"/>
    <cellStyle name="Lien hypertexte visité" xfId="8107" builtinId="9" hidden="1"/>
    <cellStyle name="Lien hypertexte visité" xfId="8099" builtinId="9" hidden="1"/>
    <cellStyle name="Lien hypertexte visité" xfId="8091" builtinId="9" hidden="1"/>
    <cellStyle name="Lien hypertexte visité" xfId="8083" builtinId="9" hidden="1"/>
    <cellStyle name="Lien hypertexte visité" xfId="8075" builtinId="9" hidden="1"/>
    <cellStyle name="Lien hypertexte visité" xfId="8067" builtinId="9" hidden="1"/>
    <cellStyle name="Lien hypertexte visité" xfId="8059" builtinId="9" hidden="1"/>
    <cellStyle name="Lien hypertexte visité" xfId="8051" builtinId="9" hidden="1"/>
    <cellStyle name="Lien hypertexte visité" xfId="8043" builtinId="9" hidden="1"/>
    <cellStyle name="Lien hypertexte visité" xfId="8035" builtinId="9" hidden="1"/>
    <cellStyle name="Lien hypertexte visité" xfId="8027" builtinId="9" hidden="1"/>
    <cellStyle name="Lien hypertexte visité" xfId="8019" builtinId="9" hidden="1"/>
    <cellStyle name="Lien hypertexte visité" xfId="8011" builtinId="9" hidden="1"/>
    <cellStyle name="Lien hypertexte visité" xfId="8003" builtinId="9" hidden="1"/>
    <cellStyle name="Lien hypertexte visité" xfId="7995" builtinId="9" hidden="1"/>
    <cellStyle name="Lien hypertexte visité" xfId="7987" builtinId="9" hidden="1"/>
    <cellStyle name="Lien hypertexte visité" xfId="7979" builtinId="9" hidden="1"/>
    <cellStyle name="Lien hypertexte visité" xfId="7971" builtinId="9" hidden="1"/>
    <cellStyle name="Lien hypertexte visité" xfId="7963" builtinId="9" hidden="1"/>
    <cellStyle name="Lien hypertexte visité" xfId="7955" builtinId="9" hidden="1"/>
    <cellStyle name="Lien hypertexte visité" xfId="7947" builtinId="9" hidden="1"/>
    <cellStyle name="Lien hypertexte visité" xfId="7939" builtinId="9" hidden="1"/>
    <cellStyle name="Lien hypertexte visité" xfId="7931" builtinId="9" hidden="1"/>
    <cellStyle name="Lien hypertexte visité" xfId="7923" builtinId="9" hidden="1"/>
    <cellStyle name="Lien hypertexte visité" xfId="7915" builtinId="9" hidden="1"/>
    <cellStyle name="Lien hypertexte visité" xfId="7907" builtinId="9" hidden="1"/>
    <cellStyle name="Lien hypertexte visité" xfId="7899" builtinId="9" hidden="1"/>
    <cellStyle name="Lien hypertexte visité" xfId="7891" builtinId="9" hidden="1"/>
    <cellStyle name="Lien hypertexte visité" xfId="7883" builtinId="9" hidden="1"/>
    <cellStyle name="Lien hypertexte visité" xfId="7875" builtinId="9" hidden="1"/>
    <cellStyle name="Lien hypertexte visité" xfId="7867" builtinId="9" hidden="1"/>
    <cellStyle name="Lien hypertexte visité" xfId="7859" builtinId="9" hidden="1"/>
    <cellStyle name="Lien hypertexte visité" xfId="7851" builtinId="9" hidden="1"/>
    <cellStyle name="Lien hypertexte visité" xfId="7843" builtinId="9" hidden="1"/>
    <cellStyle name="Lien hypertexte visité" xfId="7835" builtinId="9" hidden="1"/>
    <cellStyle name="Lien hypertexte visité" xfId="7827" builtinId="9" hidden="1"/>
    <cellStyle name="Lien hypertexte visité" xfId="7819" builtinId="9" hidden="1"/>
    <cellStyle name="Lien hypertexte visité" xfId="7811" builtinId="9" hidden="1"/>
    <cellStyle name="Lien hypertexte visité" xfId="7802" builtinId="9" hidden="1"/>
    <cellStyle name="Lien hypertexte visité" xfId="7794" builtinId="9" hidden="1"/>
    <cellStyle name="Lien hypertexte visité" xfId="7786" builtinId="9" hidden="1"/>
    <cellStyle name="Lien hypertexte visité" xfId="7778" builtinId="9" hidden="1"/>
    <cellStyle name="Lien hypertexte visité" xfId="7770" builtinId="9" hidden="1"/>
    <cellStyle name="Lien hypertexte visité" xfId="7762" builtinId="9" hidden="1"/>
    <cellStyle name="Lien hypertexte visité" xfId="7754" builtinId="9" hidden="1"/>
    <cellStyle name="Lien hypertexte visité" xfId="7746" builtinId="9" hidden="1"/>
    <cellStyle name="Lien hypertexte visité" xfId="7738" builtinId="9" hidden="1"/>
    <cellStyle name="Lien hypertexte visité" xfId="7730" builtinId="9" hidden="1"/>
    <cellStyle name="Lien hypertexte visité" xfId="7722" builtinId="9" hidden="1"/>
    <cellStyle name="Lien hypertexte visité" xfId="7714" builtinId="9" hidden="1"/>
    <cellStyle name="Lien hypertexte visité" xfId="7706" builtinId="9" hidden="1"/>
    <cellStyle name="Lien hypertexte visité" xfId="7698" builtinId="9" hidden="1"/>
    <cellStyle name="Lien hypertexte visité" xfId="7690" builtinId="9" hidden="1"/>
    <cellStyle name="Lien hypertexte visité" xfId="7682" builtinId="9" hidden="1"/>
    <cellStyle name="Lien hypertexte visité" xfId="7674" builtinId="9" hidden="1"/>
    <cellStyle name="Lien hypertexte visité" xfId="7666" builtinId="9" hidden="1"/>
    <cellStyle name="Lien hypertexte visité" xfId="7658" builtinId="9" hidden="1"/>
    <cellStyle name="Lien hypertexte visité" xfId="7650" builtinId="9" hidden="1"/>
    <cellStyle name="Lien hypertexte visité" xfId="7642" builtinId="9" hidden="1"/>
    <cellStyle name="Lien hypertexte visité" xfId="7634" builtinId="9" hidden="1"/>
    <cellStyle name="Lien hypertexte visité" xfId="7626" builtinId="9" hidden="1"/>
    <cellStyle name="Lien hypertexte visité" xfId="7618" builtinId="9" hidden="1"/>
    <cellStyle name="Lien hypertexte visité" xfId="7610" builtinId="9" hidden="1"/>
    <cellStyle name="Lien hypertexte visité" xfId="7602" builtinId="9" hidden="1"/>
    <cellStyle name="Lien hypertexte visité" xfId="7594" builtinId="9" hidden="1"/>
    <cellStyle name="Lien hypertexte visité" xfId="7586" builtinId="9" hidden="1"/>
    <cellStyle name="Lien hypertexte visité" xfId="7578" builtinId="9" hidden="1"/>
    <cellStyle name="Lien hypertexte visité" xfId="7570" builtinId="9" hidden="1"/>
    <cellStyle name="Lien hypertexte visité" xfId="7562" builtinId="9" hidden="1"/>
    <cellStyle name="Lien hypertexte visité" xfId="7554" builtinId="9" hidden="1"/>
    <cellStyle name="Lien hypertexte visité" xfId="7546" builtinId="9" hidden="1"/>
    <cellStyle name="Lien hypertexte visité" xfId="7538" builtinId="9" hidden="1"/>
    <cellStyle name="Lien hypertexte visité" xfId="7530" builtinId="9" hidden="1"/>
    <cellStyle name="Lien hypertexte visité" xfId="7522" builtinId="9" hidden="1"/>
    <cellStyle name="Lien hypertexte visité" xfId="7514" builtinId="9" hidden="1"/>
    <cellStyle name="Lien hypertexte visité" xfId="7506" builtinId="9" hidden="1"/>
    <cellStyle name="Lien hypertexte visité" xfId="7498" builtinId="9" hidden="1"/>
    <cellStyle name="Lien hypertexte visité" xfId="7490" builtinId="9" hidden="1"/>
    <cellStyle name="Lien hypertexte visité" xfId="7482" builtinId="9" hidden="1"/>
    <cellStyle name="Lien hypertexte visité" xfId="7474" builtinId="9" hidden="1"/>
    <cellStyle name="Lien hypertexte visité" xfId="7466" builtinId="9" hidden="1"/>
    <cellStyle name="Lien hypertexte visité" xfId="7458" builtinId="9" hidden="1"/>
    <cellStyle name="Lien hypertexte visité" xfId="7450" builtinId="9" hidden="1"/>
    <cellStyle name="Lien hypertexte visité" xfId="7442" builtinId="9" hidden="1"/>
    <cellStyle name="Lien hypertexte visité" xfId="7434" builtinId="9" hidden="1"/>
    <cellStyle name="Lien hypertexte visité" xfId="7426" builtinId="9" hidden="1"/>
    <cellStyle name="Lien hypertexte visité" xfId="7418" builtinId="9" hidden="1"/>
    <cellStyle name="Lien hypertexte visité" xfId="7410" builtinId="9" hidden="1"/>
    <cellStyle name="Lien hypertexte visité" xfId="7402" builtinId="9" hidden="1"/>
    <cellStyle name="Lien hypertexte visité" xfId="7394" builtinId="9" hidden="1"/>
    <cellStyle name="Lien hypertexte visité" xfId="7386" builtinId="9" hidden="1"/>
    <cellStyle name="Lien hypertexte visité" xfId="7378" builtinId="9" hidden="1"/>
    <cellStyle name="Lien hypertexte visité" xfId="7370" builtinId="9" hidden="1"/>
    <cellStyle name="Lien hypertexte visité" xfId="7362" builtinId="9" hidden="1"/>
    <cellStyle name="Lien hypertexte visité" xfId="7354" builtinId="9" hidden="1"/>
    <cellStyle name="Lien hypertexte visité" xfId="7346" builtinId="9" hidden="1"/>
    <cellStyle name="Lien hypertexte visité" xfId="7338" builtinId="9" hidden="1"/>
    <cellStyle name="Lien hypertexte visité" xfId="7330" builtinId="9" hidden="1"/>
    <cellStyle name="Lien hypertexte visité" xfId="7322" builtinId="9" hidden="1"/>
    <cellStyle name="Lien hypertexte visité" xfId="7314" builtinId="9" hidden="1"/>
    <cellStyle name="Lien hypertexte visité" xfId="7306" builtinId="9" hidden="1"/>
    <cellStyle name="Lien hypertexte visité" xfId="7298" builtinId="9" hidden="1"/>
    <cellStyle name="Lien hypertexte visité" xfId="7290" builtinId="9" hidden="1"/>
    <cellStyle name="Lien hypertexte visité" xfId="7282" builtinId="9" hidden="1"/>
    <cellStyle name="Lien hypertexte visité" xfId="7274" builtinId="9" hidden="1"/>
    <cellStyle name="Lien hypertexte visité" xfId="7266" builtinId="9" hidden="1"/>
    <cellStyle name="Lien hypertexte visité" xfId="7258" builtinId="9" hidden="1"/>
    <cellStyle name="Lien hypertexte visité" xfId="7250" builtinId="9" hidden="1"/>
    <cellStyle name="Lien hypertexte visité" xfId="7242" builtinId="9" hidden="1"/>
    <cellStyle name="Lien hypertexte visité" xfId="7234" builtinId="9" hidden="1"/>
    <cellStyle name="Lien hypertexte visité" xfId="7226" builtinId="9" hidden="1"/>
    <cellStyle name="Lien hypertexte visité" xfId="7218" builtinId="9" hidden="1"/>
    <cellStyle name="Lien hypertexte visité" xfId="7210" builtinId="9" hidden="1"/>
    <cellStyle name="Lien hypertexte visité" xfId="7202" builtinId="9" hidden="1"/>
    <cellStyle name="Lien hypertexte visité" xfId="7194" builtinId="9" hidden="1"/>
    <cellStyle name="Lien hypertexte visité" xfId="7186" builtinId="9" hidden="1"/>
    <cellStyle name="Lien hypertexte visité" xfId="7178" builtinId="9" hidden="1"/>
    <cellStyle name="Lien hypertexte visité" xfId="7170" builtinId="9" hidden="1"/>
    <cellStyle name="Lien hypertexte visité" xfId="7162" builtinId="9" hidden="1"/>
    <cellStyle name="Lien hypertexte visité" xfId="7154" builtinId="9" hidden="1"/>
    <cellStyle name="Lien hypertexte visité" xfId="7146" builtinId="9" hidden="1"/>
    <cellStyle name="Lien hypertexte visité" xfId="7138" builtinId="9" hidden="1"/>
    <cellStyle name="Lien hypertexte visité" xfId="7130" builtinId="9" hidden="1"/>
    <cellStyle name="Lien hypertexte visité" xfId="7122" builtinId="9" hidden="1"/>
    <cellStyle name="Lien hypertexte visité" xfId="7114" builtinId="9" hidden="1"/>
    <cellStyle name="Lien hypertexte visité" xfId="7106" builtinId="9" hidden="1"/>
    <cellStyle name="Lien hypertexte visité" xfId="7098" builtinId="9" hidden="1"/>
    <cellStyle name="Lien hypertexte visité" xfId="7090" builtinId="9" hidden="1"/>
    <cellStyle name="Lien hypertexte visité" xfId="7082" builtinId="9" hidden="1"/>
    <cellStyle name="Lien hypertexte visité" xfId="7074" builtinId="9" hidden="1"/>
    <cellStyle name="Lien hypertexte visité" xfId="7066" builtinId="9" hidden="1"/>
    <cellStyle name="Lien hypertexte visité" xfId="7058" builtinId="9" hidden="1"/>
    <cellStyle name="Lien hypertexte visité" xfId="7050" builtinId="9" hidden="1"/>
    <cellStyle name="Lien hypertexte visité" xfId="7042" builtinId="9" hidden="1"/>
    <cellStyle name="Lien hypertexte visité" xfId="7034" builtinId="9" hidden="1"/>
    <cellStyle name="Lien hypertexte visité" xfId="7026" builtinId="9" hidden="1"/>
    <cellStyle name="Lien hypertexte visité" xfId="7018" builtinId="9" hidden="1"/>
    <cellStyle name="Lien hypertexte visité" xfId="7010" builtinId="9" hidden="1"/>
    <cellStyle name="Lien hypertexte visité" xfId="7002" builtinId="9" hidden="1"/>
    <cellStyle name="Lien hypertexte visité" xfId="6994" builtinId="9" hidden="1"/>
    <cellStyle name="Lien hypertexte visité" xfId="6986" builtinId="9" hidden="1"/>
    <cellStyle name="Lien hypertexte visité" xfId="6978" builtinId="9" hidden="1"/>
    <cellStyle name="Lien hypertexte visité" xfId="6970" builtinId="9" hidden="1"/>
    <cellStyle name="Lien hypertexte visité" xfId="6962" builtinId="9" hidden="1"/>
    <cellStyle name="Lien hypertexte visité" xfId="6954" builtinId="9" hidden="1"/>
    <cellStyle name="Lien hypertexte visité" xfId="6946" builtinId="9" hidden="1"/>
    <cellStyle name="Lien hypertexte visité" xfId="6938" builtinId="9" hidden="1"/>
    <cellStyle name="Lien hypertexte visité" xfId="6930" builtinId="9" hidden="1"/>
    <cellStyle name="Lien hypertexte visité" xfId="6922" builtinId="9" hidden="1"/>
    <cellStyle name="Lien hypertexte visité" xfId="6914" builtinId="9" hidden="1"/>
    <cellStyle name="Lien hypertexte visité" xfId="6906" builtinId="9" hidden="1"/>
    <cellStyle name="Lien hypertexte visité" xfId="6898" builtinId="9" hidden="1"/>
    <cellStyle name="Lien hypertexte visité" xfId="6890" builtinId="9" hidden="1"/>
    <cellStyle name="Lien hypertexte visité" xfId="6882" builtinId="9" hidden="1"/>
    <cellStyle name="Lien hypertexte visité" xfId="6874" builtinId="9" hidden="1"/>
    <cellStyle name="Lien hypertexte visité" xfId="6866" builtinId="9" hidden="1"/>
    <cellStyle name="Lien hypertexte visité" xfId="6858" builtinId="9" hidden="1"/>
    <cellStyle name="Lien hypertexte visité" xfId="6850" builtinId="9" hidden="1"/>
    <cellStyle name="Lien hypertexte visité" xfId="6842" builtinId="9" hidden="1"/>
    <cellStyle name="Lien hypertexte visité" xfId="6834" builtinId="9" hidden="1"/>
    <cellStyle name="Lien hypertexte visité" xfId="6826" builtinId="9" hidden="1"/>
    <cellStyle name="Lien hypertexte visité" xfId="6818" builtinId="9" hidden="1"/>
    <cellStyle name="Lien hypertexte visité" xfId="6810" builtinId="9" hidden="1"/>
    <cellStyle name="Lien hypertexte visité" xfId="6802" builtinId="9" hidden="1"/>
    <cellStyle name="Lien hypertexte visité" xfId="6794" builtinId="9" hidden="1"/>
    <cellStyle name="Lien hypertexte visité" xfId="6786" builtinId="9" hidden="1"/>
    <cellStyle name="Lien hypertexte visité" xfId="6778" builtinId="9" hidden="1"/>
    <cellStyle name="Lien hypertexte visité" xfId="6770" builtinId="9" hidden="1"/>
    <cellStyle name="Lien hypertexte visité" xfId="6762" builtinId="9" hidden="1"/>
    <cellStyle name="Lien hypertexte visité" xfId="6754" builtinId="9" hidden="1"/>
    <cellStyle name="Lien hypertexte visité" xfId="6746" builtinId="9" hidden="1"/>
    <cellStyle name="Lien hypertexte visité" xfId="6738" builtinId="9" hidden="1"/>
    <cellStyle name="Lien hypertexte visité" xfId="6730" builtinId="9" hidden="1"/>
    <cellStyle name="Lien hypertexte visité" xfId="6722" builtinId="9" hidden="1"/>
    <cellStyle name="Lien hypertexte visité" xfId="6714" builtinId="9" hidden="1"/>
    <cellStyle name="Lien hypertexte visité" xfId="6706" builtinId="9" hidden="1"/>
    <cellStyle name="Lien hypertexte visité" xfId="6698" builtinId="9" hidden="1"/>
    <cellStyle name="Lien hypertexte visité" xfId="6690" builtinId="9" hidden="1"/>
    <cellStyle name="Lien hypertexte visité" xfId="6682" builtinId="9" hidden="1"/>
    <cellStyle name="Lien hypertexte visité" xfId="6674" builtinId="9" hidden="1"/>
    <cellStyle name="Lien hypertexte visité" xfId="6666" builtinId="9" hidden="1"/>
    <cellStyle name="Lien hypertexte visité" xfId="6658" builtinId="9" hidden="1"/>
    <cellStyle name="Lien hypertexte visité" xfId="6650" builtinId="9" hidden="1"/>
    <cellStyle name="Lien hypertexte visité" xfId="6642" builtinId="9" hidden="1"/>
    <cellStyle name="Lien hypertexte visité" xfId="6634" builtinId="9" hidden="1"/>
    <cellStyle name="Lien hypertexte visité" xfId="6626" builtinId="9" hidden="1"/>
    <cellStyle name="Lien hypertexte visité" xfId="6618" builtinId="9" hidden="1"/>
    <cellStyle name="Lien hypertexte visité" xfId="6610" builtinId="9" hidden="1"/>
    <cellStyle name="Lien hypertexte visité" xfId="6602" builtinId="9" hidden="1"/>
    <cellStyle name="Lien hypertexte visité" xfId="6594" builtinId="9" hidden="1"/>
    <cellStyle name="Lien hypertexte visité" xfId="6586" builtinId="9" hidden="1"/>
    <cellStyle name="Lien hypertexte visité" xfId="6578" builtinId="9" hidden="1"/>
    <cellStyle name="Lien hypertexte visité" xfId="6570" builtinId="9" hidden="1"/>
    <cellStyle name="Lien hypertexte visité" xfId="6562" builtinId="9" hidden="1"/>
    <cellStyle name="Lien hypertexte visité" xfId="6554" builtinId="9" hidden="1"/>
    <cellStyle name="Lien hypertexte visité" xfId="6546" builtinId="9" hidden="1"/>
    <cellStyle name="Lien hypertexte visité" xfId="6538" builtinId="9" hidden="1"/>
    <cellStyle name="Lien hypertexte visité" xfId="6530" builtinId="9" hidden="1"/>
    <cellStyle name="Lien hypertexte visité" xfId="6522" builtinId="9" hidden="1"/>
    <cellStyle name="Lien hypertexte visité" xfId="6514" builtinId="9" hidden="1"/>
    <cellStyle name="Lien hypertexte visité" xfId="6506" builtinId="9" hidden="1"/>
    <cellStyle name="Lien hypertexte visité" xfId="6498" builtinId="9" hidden="1"/>
    <cellStyle name="Lien hypertexte visité" xfId="6490" builtinId="9" hidden="1"/>
    <cellStyle name="Lien hypertexte visité" xfId="6482" builtinId="9" hidden="1"/>
    <cellStyle name="Lien hypertexte visité" xfId="6474" builtinId="9" hidden="1"/>
    <cellStyle name="Lien hypertexte visité" xfId="6466" builtinId="9" hidden="1"/>
    <cellStyle name="Lien hypertexte visité" xfId="6458" builtinId="9" hidden="1"/>
    <cellStyle name="Lien hypertexte visité" xfId="6450" builtinId="9" hidden="1"/>
    <cellStyle name="Lien hypertexte visité" xfId="6442" builtinId="9" hidden="1"/>
    <cellStyle name="Lien hypertexte visité" xfId="6434" builtinId="9" hidden="1"/>
    <cellStyle name="Lien hypertexte visité" xfId="6426" builtinId="9" hidden="1"/>
    <cellStyle name="Lien hypertexte visité" xfId="6418" builtinId="9" hidden="1"/>
    <cellStyle name="Lien hypertexte visité" xfId="6410" builtinId="9" hidden="1"/>
    <cellStyle name="Lien hypertexte visité" xfId="6402" builtinId="9" hidden="1"/>
    <cellStyle name="Lien hypertexte visité" xfId="6394" builtinId="9" hidden="1"/>
    <cellStyle name="Lien hypertexte visité" xfId="6386" builtinId="9" hidden="1"/>
    <cellStyle name="Lien hypertexte visité" xfId="6378" builtinId="9" hidden="1"/>
    <cellStyle name="Lien hypertexte visité" xfId="6370" builtinId="9" hidden="1"/>
    <cellStyle name="Lien hypertexte visité" xfId="6362" builtinId="9" hidden="1"/>
    <cellStyle name="Lien hypertexte visité" xfId="6354" builtinId="9" hidden="1"/>
    <cellStyle name="Lien hypertexte visité" xfId="6346" builtinId="9" hidden="1"/>
    <cellStyle name="Lien hypertexte visité" xfId="6338" builtinId="9" hidden="1"/>
    <cellStyle name="Lien hypertexte visité" xfId="6330" builtinId="9" hidden="1"/>
    <cellStyle name="Lien hypertexte visité" xfId="6322" builtinId="9" hidden="1"/>
    <cellStyle name="Lien hypertexte visité" xfId="6314" builtinId="9" hidden="1"/>
    <cellStyle name="Lien hypertexte visité" xfId="6306" builtinId="9" hidden="1"/>
    <cellStyle name="Lien hypertexte visité" xfId="6298" builtinId="9" hidden="1"/>
    <cellStyle name="Lien hypertexte visité" xfId="6290" builtinId="9" hidden="1"/>
    <cellStyle name="Lien hypertexte visité" xfId="6282" builtinId="9" hidden="1"/>
    <cellStyle name="Lien hypertexte visité" xfId="6274" builtinId="9" hidden="1"/>
    <cellStyle name="Lien hypertexte visité" xfId="6266" builtinId="9" hidden="1"/>
    <cellStyle name="Lien hypertexte visité" xfId="6258" builtinId="9" hidden="1"/>
    <cellStyle name="Lien hypertexte visité" xfId="6250" builtinId="9" hidden="1"/>
    <cellStyle name="Lien hypertexte visité" xfId="6242" builtinId="9" hidden="1"/>
    <cellStyle name="Lien hypertexte visité" xfId="6234" builtinId="9" hidden="1"/>
    <cellStyle name="Lien hypertexte visité" xfId="6226" builtinId="9" hidden="1"/>
    <cellStyle name="Lien hypertexte visité" xfId="6218" builtinId="9" hidden="1"/>
    <cellStyle name="Lien hypertexte visité" xfId="6210" builtinId="9" hidden="1"/>
    <cellStyle name="Lien hypertexte visité" xfId="6202" builtinId="9" hidden="1"/>
    <cellStyle name="Lien hypertexte visité" xfId="6194" builtinId="9" hidden="1"/>
    <cellStyle name="Lien hypertexte visité" xfId="6186" builtinId="9" hidden="1"/>
    <cellStyle name="Lien hypertexte visité" xfId="6178" builtinId="9" hidden="1"/>
    <cellStyle name="Lien hypertexte visité" xfId="6170" builtinId="9" hidden="1"/>
    <cellStyle name="Lien hypertexte visité" xfId="6162" builtinId="9" hidden="1"/>
    <cellStyle name="Lien hypertexte visité" xfId="6154" builtinId="9" hidden="1"/>
    <cellStyle name="Lien hypertexte visité" xfId="6146" builtinId="9" hidden="1"/>
    <cellStyle name="Lien hypertexte visité" xfId="6138" builtinId="9" hidden="1"/>
    <cellStyle name="Lien hypertexte visité" xfId="6130" builtinId="9" hidden="1"/>
    <cellStyle name="Lien hypertexte visité" xfId="6122" builtinId="9" hidden="1"/>
    <cellStyle name="Lien hypertexte visité" xfId="6114" builtinId="9" hidden="1"/>
    <cellStyle name="Lien hypertexte visité" xfId="6106" builtinId="9" hidden="1"/>
    <cellStyle name="Lien hypertexte visité" xfId="6098" builtinId="9" hidden="1"/>
    <cellStyle name="Lien hypertexte visité" xfId="6090" builtinId="9" hidden="1"/>
    <cellStyle name="Lien hypertexte visité" xfId="6082" builtinId="9" hidden="1"/>
    <cellStyle name="Lien hypertexte visité" xfId="6074" builtinId="9" hidden="1"/>
    <cellStyle name="Lien hypertexte visité" xfId="6066" builtinId="9" hidden="1"/>
    <cellStyle name="Lien hypertexte visité" xfId="6058" builtinId="9" hidden="1"/>
    <cellStyle name="Lien hypertexte visité" xfId="6050" builtinId="9" hidden="1"/>
    <cellStyle name="Lien hypertexte visité" xfId="6042" builtinId="9" hidden="1"/>
    <cellStyle name="Lien hypertexte visité" xfId="6034" builtinId="9" hidden="1"/>
    <cellStyle name="Lien hypertexte visité" xfId="6026" builtinId="9" hidden="1"/>
    <cellStyle name="Lien hypertexte visité" xfId="6018" builtinId="9" hidden="1"/>
    <cellStyle name="Lien hypertexte visité" xfId="6010" builtinId="9" hidden="1"/>
    <cellStyle name="Lien hypertexte visité" xfId="6002" builtinId="9" hidden="1"/>
    <cellStyle name="Lien hypertexte visité" xfId="5994" builtinId="9" hidden="1"/>
    <cellStyle name="Lien hypertexte visité" xfId="5986" builtinId="9" hidden="1"/>
    <cellStyle name="Lien hypertexte visité" xfId="5978" builtinId="9" hidden="1"/>
    <cellStyle name="Lien hypertexte visité" xfId="5970" builtinId="9" hidden="1"/>
    <cellStyle name="Lien hypertexte visité" xfId="5962" builtinId="9" hidden="1"/>
    <cellStyle name="Lien hypertexte visité" xfId="5954" builtinId="9" hidden="1"/>
    <cellStyle name="Lien hypertexte visité" xfId="5946" builtinId="9" hidden="1"/>
    <cellStyle name="Lien hypertexte visité" xfId="5938" builtinId="9" hidden="1"/>
    <cellStyle name="Lien hypertexte visité" xfId="5930" builtinId="9" hidden="1"/>
    <cellStyle name="Lien hypertexte visité" xfId="5922" builtinId="9" hidden="1"/>
    <cellStyle name="Lien hypertexte visité" xfId="5914" builtinId="9" hidden="1"/>
    <cellStyle name="Lien hypertexte visité" xfId="5906" builtinId="9" hidden="1"/>
    <cellStyle name="Lien hypertexte visité" xfId="5898" builtinId="9" hidden="1"/>
    <cellStyle name="Lien hypertexte visité" xfId="5890" builtinId="9" hidden="1"/>
    <cellStyle name="Lien hypertexte visité" xfId="5882" builtinId="9" hidden="1"/>
    <cellStyle name="Lien hypertexte visité" xfId="5874" builtinId="9" hidden="1"/>
    <cellStyle name="Lien hypertexte visité" xfId="5866" builtinId="9" hidden="1"/>
    <cellStyle name="Lien hypertexte visité" xfId="5858" builtinId="9" hidden="1"/>
    <cellStyle name="Lien hypertexte visité" xfId="5850" builtinId="9" hidden="1"/>
    <cellStyle name="Lien hypertexte visité" xfId="5842" builtinId="9" hidden="1"/>
    <cellStyle name="Lien hypertexte visité" xfId="5834" builtinId="9" hidden="1"/>
    <cellStyle name="Lien hypertexte visité" xfId="5826" builtinId="9" hidden="1"/>
    <cellStyle name="Lien hypertexte visité" xfId="5818" builtinId="9" hidden="1"/>
    <cellStyle name="Lien hypertexte visité" xfId="5810" builtinId="9" hidden="1"/>
    <cellStyle name="Lien hypertexte visité" xfId="5802" builtinId="9" hidden="1"/>
    <cellStyle name="Lien hypertexte visité" xfId="5794" builtinId="9" hidden="1"/>
    <cellStyle name="Lien hypertexte visité" xfId="5786" builtinId="9" hidden="1"/>
    <cellStyle name="Lien hypertexte visité" xfId="5778" builtinId="9" hidden="1"/>
    <cellStyle name="Lien hypertexte visité" xfId="5770" builtinId="9" hidden="1"/>
    <cellStyle name="Lien hypertexte visité" xfId="5762" builtinId="9" hidden="1"/>
    <cellStyle name="Lien hypertexte visité" xfId="5754" builtinId="9" hidden="1"/>
    <cellStyle name="Lien hypertexte visité" xfId="5746" builtinId="9" hidden="1"/>
    <cellStyle name="Lien hypertexte visité" xfId="5738" builtinId="9" hidden="1"/>
    <cellStyle name="Lien hypertexte visité" xfId="5730" builtinId="9" hidden="1"/>
    <cellStyle name="Lien hypertexte visité" xfId="5722" builtinId="9" hidden="1"/>
    <cellStyle name="Lien hypertexte visité" xfId="5714" builtinId="9" hidden="1"/>
    <cellStyle name="Lien hypertexte visité" xfId="5706" builtinId="9" hidden="1"/>
    <cellStyle name="Lien hypertexte visité" xfId="5698" builtinId="9" hidden="1"/>
    <cellStyle name="Lien hypertexte visité" xfId="5690" builtinId="9" hidden="1"/>
    <cellStyle name="Lien hypertexte visité" xfId="5682" builtinId="9" hidden="1"/>
    <cellStyle name="Lien hypertexte visité" xfId="5674" builtinId="9" hidden="1"/>
    <cellStyle name="Lien hypertexte visité" xfId="5666" builtinId="9" hidden="1"/>
    <cellStyle name="Lien hypertexte visité" xfId="5658" builtinId="9" hidden="1"/>
    <cellStyle name="Lien hypertexte visité" xfId="5650" builtinId="9" hidden="1"/>
    <cellStyle name="Lien hypertexte visité" xfId="5642" builtinId="9" hidden="1"/>
    <cellStyle name="Lien hypertexte visité" xfId="5634" builtinId="9" hidden="1"/>
    <cellStyle name="Lien hypertexte visité" xfId="5626" builtinId="9" hidden="1"/>
    <cellStyle name="Lien hypertexte visité" xfId="5618" builtinId="9" hidden="1"/>
    <cellStyle name="Lien hypertexte visité" xfId="5610" builtinId="9" hidden="1"/>
    <cellStyle name="Lien hypertexte visité" xfId="5602" builtinId="9" hidden="1"/>
    <cellStyle name="Lien hypertexte visité" xfId="5594" builtinId="9" hidden="1"/>
    <cellStyle name="Lien hypertexte visité" xfId="5586" builtinId="9" hidden="1"/>
    <cellStyle name="Lien hypertexte visité" xfId="5578" builtinId="9" hidden="1"/>
    <cellStyle name="Lien hypertexte visité" xfId="5570" builtinId="9" hidden="1"/>
    <cellStyle name="Lien hypertexte visité" xfId="5562" builtinId="9" hidden="1"/>
    <cellStyle name="Lien hypertexte visité" xfId="5554" builtinId="9" hidden="1"/>
    <cellStyle name="Lien hypertexte visité" xfId="5546" builtinId="9" hidden="1"/>
    <cellStyle name="Lien hypertexte visité" xfId="5538" builtinId="9" hidden="1"/>
    <cellStyle name="Lien hypertexte visité" xfId="5530" builtinId="9" hidden="1"/>
    <cellStyle name="Lien hypertexte visité" xfId="5522" builtinId="9" hidden="1"/>
    <cellStyle name="Lien hypertexte visité" xfId="5514" builtinId="9" hidden="1"/>
    <cellStyle name="Lien hypertexte visité" xfId="5506" builtinId="9" hidden="1"/>
    <cellStyle name="Lien hypertexte visité" xfId="5498" builtinId="9" hidden="1"/>
    <cellStyle name="Lien hypertexte visité" xfId="5490" builtinId="9" hidden="1"/>
    <cellStyle name="Lien hypertexte visité" xfId="5482" builtinId="9" hidden="1"/>
    <cellStyle name="Lien hypertexte visité" xfId="5474" builtinId="9" hidden="1"/>
    <cellStyle name="Lien hypertexte visité" xfId="5466" builtinId="9" hidden="1"/>
    <cellStyle name="Lien hypertexte visité" xfId="5458" builtinId="9" hidden="1"/>
    <cellStyle name="Lien hypertexte visité" xfId="5450" builtinId="9" hidden="1"/>
    <cellStyle name="Lien hypertexte visité" xfId="5442" builtinId="9" hidden="1"/>
    <cellStyle name="Lien hypertexte visité" xfId="5434" builtinId="9" hidden="1"/>
    <cellStyle name="Lien hypertexte visité" xfId="5426" builtinId="9" hidden="1"/>
    <cellStyle name="Lien hypertexte visité" xfId="5418" builtinId="9" hidden="1"/>
    <cellStyle name="Lien hypertexte visité" xfId="5410" builtinId="9" hidden="1"/>
    <cellStyle name="Lien hypertexte visité" xfId="5402" builtinId="9" hidden="1"/>
    <cellStyle name="Lien hypertexte visité" xfId="5394" builtinId="9" hidden="1"/>
    <cellStyle name="Lien hypertexte visité" xfId="5386" builtinId="9" hidden="1"/>
    <cellStyle name="Lien hypertexte visité" xfId="5378" builtinId="9" hidden="1"/>
    <cellStyle name="Lien hypertexte visité" xfId="5370" builtinId="9" hidden="1"/>
    <cellStyle name="Lien hypertexte visité" xfId="5362" builtinId="9" hidden="1"/>
    <cellStyle name="Lien hypertexte visité" xfId="5354" builtinId="9" hidden="1"/>
    <cellStyle name="Lien hypertexte visité" xfId="5346" builtinId="9" hidden="1"/>
    <cellStyle name="Lien hypertexte visité" xfId="5338" builtinId="9" hidden="1"/>
    <cellStyle name="Lien hypertexte visité" xfId="5330" builtinId="9" hidden="1"/>
    <cellStyle name="Lien hypertexte visité" xfId="5322" builtinId="9" hidden="1"/>
    <cellStyle name="Lien hypertexte visité" xfId="5314" builtinId="9" hidden="1"/>
    <cellStyle name="Lien hypertexte visité" xfId="5306" builtinId="9" hidden="1"/>
    <cellStyle name="Lien hypertexte visité" xfId="5298" builtinId="9" hidden="1"/>
    <cellStyle name="Lien hypertexte visité" xfId="5290" builtinId="9" hidden="1"/>
    <cellStyle name="Lien hypertexte visité" xfId="5282" builtinId="9" hidden="1"/>
    <cellStyle name="Lien hypertexte visité" xfId="5274" builtinId="9" hidden="1"/>
    <cellStyle name="Lien hypertexte visité" xfId="5266" builtinId="9" hidden="1"/>
    <cellStyle name="Lien hypertexte visité" xfId="5258" builtinId="9" hidden="1"/>
    <cellStyle name="Lien hypertexte visité" xfId="5250" builtinId="9" hidden="1"/>
    <cellStyle name="Lien hypertexte visité" xfId="5242" builtinId="9" hidden="1"/>
    <cellStyle name="Lien hypertexte visité" xfId="5234" builtinId="9" hidden="1"/>
    <cellStyle name="Lien hypertexte visité" xfId="5226" builtinId="9" hidden="1"/>
    <cellStyle name="Lien hypertexte visité" xfId="5218" builtinId="9" hidden="1"/>
    <cellStyle name="Lien hypertexte visité" xfId="5210" builtinId="9" hidden="1"/>
    <cellStyle name="Lien hypertexte visité" xfId="5202" builtinId="9" hidden="1"/>
    <cellStyle name="Lien hypertexte visité" xfId="5194" builtinId="9" hidden="1"/>
    <cellStyle name="Lien hypertexte visité" xfId="5186" builtinId="9" hidden="1"/>
    <cellStyle name="Lien hypertexte visité" xfId="5178" builtinId="9" hidden="1"/>
    <cellStyle name="Lien hypertexte visité" xfId="5170" builtinId="9" hidden="1"/>
    <cellStyle name="Lien hypertexte visité" xfId="5162" builtinId="9" hidden="1"/>
    <cellStyle name="Lien hypertexte visité" xfId="5154" builtinId="9" hidden="1"/>
    <cellStyle name="Lien hypertexte visité" xfId="5146" builtinId="9" hidden="1"/>
    <cellStyle name="Lien hypertexte visité" xfId="5138" builtinId="9" hidden="1"/>
    <cellStyle name="Lien hypertexte visité" xfId="5130" builtinId="9" hidden="1"/>
    <cellStyle name="Lien hypertexte visité" xfId="5122" builtinId="9" hidden="1"/>
    <cellStyle name="Lien hypertexte visité" xfId="5114" builtinId="9" hidden="1"/>
    <cellStyle name="Lien hypertexte visité" xfId="5106" builtinId="9" hidden="1"/>
    <cellStyle name="Lien hypertexte visité" xfId="5098" builtinId="9" hidden="1"/>
    <cellStyle name="Lien hypertexte visité" xfId="5090" builtinId="9" hidden="1"/>
    <cellStyle name="Lien hypertexte visité" xfId="5082" builtinId="9" hidden="1"/>
    <cellStyle name="Lien hypertexte visité" xfId="5074" builtinId="9" hidden="1"/>
    <cellStyle name="Lien hypertexte visité" xfId="5066" builtinId="9" hidden="1"/>
    <cellStyle name="Lien hypertexte visité" xfId="5058" builtinId="9" hidden="1"/>
    <cellStyle name="Lien hypertexte visité" xfId="5050" builtinId="9" hidden="1"/>
    <cellStyle name="Lien hypertexte visité" xfId="5042" builtinId="9" hidden="1"/>
    <cellStyle name="Lien hypertexte visité" xfId="5034" builtinId="9" hidden="1"/>
    <cellStyle name="Lien hypertexte visité" xfId="5026" builtinId="9" hidden="1"/>
    <cellStyle name="Lien hypertexte visité" xfId="5018" builtinId="9" hidden="1"/>
    <cellStyle name="Lien hypertexte visité" xfId="5010" builtinId="9" hidden="1"/>
    <cellStyle name="Lien hypertexte visité" xfId="5002" builtinId="9" hidden="1"/>
    <cellStyle name="Lien hypertexte visité" xfId="4994" builtinId="9" hidden="1"/>
    <cellStyle name="Lien hypertexte visité" xfId="4986" builtinId="9" hidden="1"/>
    <cellStyle name="Lien hypertexte visité" xfId="4978" builtinId="9" hidden="1"/>
    <cellStyle name="Lien hypertexte visité" xfId="4970" builtinId="9" hidden="1"/>
    <cellStyle name="Lien hypertexte visité" xfId="4962" builtinId="9" hidden="1"/>
    <cellStyle name="Lien hypertexte visité" xfId="4954" builtinId="9" hidden="1"/>
    <cellStyle name="Lien hypertexte visité" xfId="4946" builtinId="9" hidden="1"/>
    <cellStyle name="Lien hypertexte visité" xfId="4938" builtinId="9" hidden="1"/>
    <cellStyle name="Lien hypertexte visité" xfId="4930" builtinId="9" hidden="1"/>
    <cellStyle name="Lien hypertexte visité" xfId="4922" builtinId="9" hidden="1"/>
    <cellStyle name="Lien hypertexte visité" xfId="4914" builtinId="9" hidden="1"/>
    <cellStyle name="Lien hypertexte visité" xfId="4906" builtinId="9" hidden="1"/>
    <cellStyle name="Lien hypertexte visité" xfId="4898" builtinId="9" hidden="1"/>
    <cellStyle name="Lien hypertexte visité" xfId="4890" builtinId="9" hidden="1"/>
    <cellStyle name="Lien hypertexte visité" xfId="4882" builtinId="9" hidden="1"/>
    <cellStyle name="Lien hypertexte visité" xfId="4874" builtinId="9" hidden="1"/>
    <cellStyle name="Lien hypertexte visité" xfId="4866" builtinId="9" hidden="1"/>
    <cellStyle name="Lien hypertexte visité" xfId="4858" builtinId="9" hidden="1"/>
    <cellStyle name="Lien hypertexte visité" xfId="4850" builtinId="9" hidden="1"/>
    <cellStyle name="Lien hypertexte visité" xfId="4842" builtinId="9" hidden="1"/>
    <cellStyle name="Lien hypertexte visité" xfId="4834" builtinId="9" hidden="1"/>
    <cellStyle name="Lien hypertexte visité" xfId="4826" builtinId="9" hidden="1"/>
    <cellStyle name="Lien hypertexte visité" xfId="4818" builtinId="9" hidden="1"/>
    <cellStyle name="Lien hypertexte visité" xfId="4810" builtinId="9" hidden="1"/>
    <cellStyle name="Lien hypertexte visité" xfId="4802" builtinId="9" hidden="1"/>
    <cellStyle name="Lien hypertexte visité" xfId="4794" builtinId="9" hidden="1"/>
    <cellStyle name="Lien hypertexte visité" xfId="4786" builtinId="9" hidden="1"/>
    <cellStyle name="Lien hypertexte visité" xfId="4778" builtinId="9" hidden="1"/>
    <cellStyle name="Lien hypertexte visité" xfId="4770" builtinId="9" hidden="1"/>
    <cellStyle name="Lien hypertexte visité" xfId="4762" builtinId="9" hidden="1"/>
    <cellStyle name="Lien hypertexte visité" xfId="4754" builtinId="9" hidden="1"/>
    <cellStyle name="Lien hypertexte visité" xfId="4746" builtinId="9" hidden="1"/>
    <cellStyle name="Lien hypertexte visité" xfId="4738" builtinId="9" hidden="1"/>
    <cellStyle name="Lien hypertexte visité" xfId="4730" builtinId="9" hidden="1"/>
    <cellStyle name="Lien hypertexte visité" xfId="4722" builtinId="9" hidden="1"/>
    <cellStyle name="Lien hypertexte visité" xfId="4714" builtinId="9" hidden="1"/>
    <cellStyle name="Lien hypertexte visité" xfId="4706" builtinId="9" hidden="1"/>
    <cellStyle name="Lien hypertexte visité" xfId="4698" builtinId="9" hidden="1"/>
    <cellStyle name="Lien hypertexte visité" xfId="4690" builtinId="9" hidden="1"/>
    <cellStyle name="Lien hypertexte visité" xfId="4682" builtinId="9" hidden="1"/>
    <cellStyle name="Lien hypertexte visité" xfId="4674" builtinId="9" hidden="1"/>
    <cellStyle name="Lien hypertexte visité" xfId="4666" builtinId="9" hidden="1"/>
    <cellStyle name="Lien hypertexte visité" xfId="4658" builtinId="9" hidden="1"/>
    <cellStyle name="Lien hypertexte visité" xfId="4650" builtinId="9" hidden="1"/>
    <cellStyle name="Lien hypertexte visité" xfId="4642" builtinId="9" hidden="1"/>
    <cellStyle name="Lien hypertexte visité" xfId="4634" builtinId="9" hidden="1"/>
    <cellStyle name="Lien hypertexte visité" xfId="4626" builtinId="9" hidden="1"/>
    <cellStyle name="Lien hypertexte visité" xfId="4618" builtinId="9" hidden="1"/>
    <cellStyle name="Lien hypertexte visité" xfId="4610" builtinId="9" hidden="1"/>
    <cellStyle name="Lien hypertexte visité" xfId="4602" builtinId="9" hidden="1"/>
    <cellStyle name="Lien hypertexte visité" xfId="4594" builtinId="9" hidden="1"/>
    <cellStyle name="Lien hypertexte visité" xfId="4586" builtinId="9" hidden="1"/>
    <cellStyle name="Lien hypertexte visité" xfId="4578" builtinId="9" hidden="1"/>
    <cellStyle name="Lien hypertexte visité" xfId="4570" builtinId="9" hidden="1"/>
    <cellStyle name="Lien hypertexte visité" xfId="4562" builtinId="9" hidden="1"/>
    <cellStyle name="Lien hypertexte visité" xfId="4554" builtinId="9" hidden="1"/>
    <cellStyle name="Lien hypertexte visité" xfId="4546" builtinId="9" hidden="1"/>
    <cellStyle name="Lien hypertexte visité" xfId="4538" builtinId="9" hidden="1"/>
    <cellStyle name="Lien hypertexte visité" xfId="4530" builtinId="9" hidden="1"/>
    <cellStyle name="Lien hypertexte visité" xfId="4522" builtinId="9" hidden="1"/>
    <cellStyle name="Lien hypertexte visité" xfId="4514" builtinId="9" hidden="1"/>
    <cellStyle name="Lien hypertexte visité" xfId="4506" builtinId="9" hidden="1"/>
    <cellStyle name="Lien hypertexte visité" xfId="4498" builtinId="9" hidden="1"/>
    <cellStyle name="Lien hypertexte visité" xfId="4490" builtinId="9" hidden="1"/>
    <cellStyle name="Lien hypertexte visité" xfId="4482" builtinId="9" hidden="1"/>
    <cellStyle name="Lien hypertexte visité" xfId="4474" builtinId="9" hidden="1"/>
    <cellStyle name="Lien hypertexte visité" xfId="4466" builtinId="9" hidden="1"/>
    <cellStyle name="Lien hypertexte visité" xfId="4458" builtinId="9" hidden="1"/>
    <cellStyle name="Lien hypertexte visité" xfId="4450" builtinId="9" hidden="1"/>
    <cellStyle name="Lien hypertexte visité" xfId="4442" builtinId="9" hidden="1"/>
    <cellStyle name="Lien hypertexte visité" xfId="4434" builtinId="9" hidden="1"/>
    <cellStyle name="Lien hypertexte visité" xfId="4426" builtinId="9" hidden="1"/>
    <cellStyle name="Lien hypertexte visité" xfId="4418" builtinId="9" hidden="1"/>
    <cellStyle name="Lien hypertexte visité" xfId="4410" builtinId="9" hidden="1"/>
    <cellStyle name="Lien hypertexte visité" xfId="4402" builtinId="9" hidden="1"/>
    <cellStyle name="Lien hypertexte visité" xfId="4394" builtinId="9" hidden="1"/>
    <cellStyle name="Lien hypertexte visité" xfId="4386" builtinId="9" hidden="1"/>
    <cellStyle name="Lien hypertexte visité" xfId="4378" builtinId="9" hidden="1"/>
    <cellStyle name="Lien hypertexte visité" xfId="4370" builtinId="9" hidden="1"/>
    <cellStyle name="Lien hypertexte visité" xfId="4362" builtinId="9" hidden="1"/>
    <cellStyle name="Lien hypertexte visité" xfId="4354" builtinId="9" hidden="1"/>
    <cellStyle name="Lien hypertexte visité" xfId="4346" builtinId="9" hidden="1"/>
    <cellStyle name="Lien hypertexte visité" xfId="4338" builtinId="9" hidden="1"/>
    <cellStyle name="Lien hypertexte visité" xfId="4330" builtinId="9" hidden="1"/>
    <cellStyle name="Lien hypertexte visité" xfId="4322" builtinId="9" hidden="1"/>
    <cellStyle name="Lien hypertexte visité" xfId="4314" builtinId="9" hidden="1"/>
    <cellStyle name="Lien hypertexte visité" xfId="4306" builtinId="9" hidden="1"/>
    <cellStyle name="Lien hypertexte visité" xfId="4298" builtinId="9" hidden="1"/>
    <cellStyle name="Lien hypertexte visité" xfId="4290" builtinId="9" hidden="1"/>
    <cellStyle name="Lien hypertexte visité" xfId="4282" builtinId="9" hidden="1"/>
    <cellStyle name="Lien hypertexte visité" xfId="4274" builtinId="9" hidden="1"/>
    <cellStyle name="Lien hypertexte visité" xfId="4266" builtinId="9" hidden="1"/>
    <cellStyle name="Lien hypertexte visité" xfId="4258" builtinId="9" hidden="1"/>
    <cellStyle name="Lien hypertexte visité" xfId="4250" builtinId="9" hidden="1"/>
    <cellStyle name="Lien hypertexte visité" xfId="4242" builtinId="9" hidden="1"/>
    <cellStyle name="Lien hypertexte visité" xfId="4234" builtinId="9" hidden="1"/>
    <cellStyle name="Lien hypertexte visité" xfId="4226" builtinId="9" hidden="1"/>
    <cellStyle name="Lien hypertexte visité" xfId="4218" builtinId="9" hidden="1"/>
    <cellStyle name="Lien hypertexte visité" xfId="4210" builtinId="9" hidden="1"/>
    <cellStyle name="Lien hypertexte visité" xfId="4202" builtinId="9" hidden="1"/>
    <cellStyle name="Lien hypertexte visité" xfId="4194" builtinId="9" hidden="1"/>
    <cellStyle name="Lien hypertexte visité" xfId="4186" builtinId="9" hidden="1"/>
    <cellStyle name="Lien hypertexte visité" xfId="4178" builtinId="9" hidden="1"/>
    <cellStyle name="Lien hypertexte visité" xfId="4170" builtinId="9" hidden="1"/>
    <cellStyle name="Lien hypertexte visité" xfId="4162" builtinId="9" hidden="1"/>
    <cellStyle name="Lien hypertexte visité" xfId="4154" builtinId="9" hidden="1"/>
    <cellStyle name="Lien hypertexte visité" xfId="4146" builtinId="9" hidden="1"/>
    <cellStyle name="Lien hypertexte visité" xfId="4138" builtinId="9" hidden="1"/>
    <cellStyle name="Lien hypertexte visité" xfId="4130" builtinId="9" hidden="1"/>
    <cellStyle name="Lien hypertexte visité" xfId="4122" builtinId="9" hidden="1"/>
    <cellStyle name="Lien hypertexte visité" xfId="4114" builtinId="9" hidden="1"/>
    <cellStyle name="Lien hypertexte visité" xfId="4106" builtinId="9" hidden="1"/>
    <cellStyle name="Lien hypertexte visité" xfId="4098" builtinId="9" hidden="1"/>
    <cellStyle name="Lien hypertexte visité" xfId="4090" builtinId="9" hidden="1"/>
    <cellStyle name="Lien hypertexte visité" xfId="4082" builtinId="9" hidden="1"/>
    <cellStyle name="Lien hypertexte visité" xfId="4074" builtinId="9" hidden="1"/>
    <cellStyle name="Lien hypertexte visité" xfId="4066" builtinId="9" hidden="1"/>
    <cellStyle name="Lien hypertexte visité" xfId="4058" builtinId="9" hidden="1"/>
    <cellStyle name="Lien hypertexte visité" xfId="4050" builtinId="9" hidden="1"/>
    <cellStyle name="Lien hypertexte visité" xfId="4042" builtinId="9" hidden="1"/>
    <cellStyle name="Lien hypertexte visité" xfId="4034" builtinId="9" hidden="1"/>
    <cellStyle name="Lien hypertexte visité" xfId="4026" builtinId="9" hidden="1"/>
    <cellStyle name="Lien hypertexte visité" xfId="4018" builtinId="9" hidden="1"/>
    <cellStyle name="Lien hypertexte visité" xfId="4010" builtinId="9" hidden="1"/>
    <cellStyle name="Lien hypertexte visité" xfId="4002" builtinId="9" hidden="1"/>
    <cellStyle name="Lien hypertexte visité" xfId="3994" builtinId="9" hidden="1"/>
    <cellStyle name="Lien hypertexte visité" xfId="3986" builtinId="9" hidden="1"/>
    <cellStyle name="Lien hypertexte visité" xfId="3978" builtinId="9" hidden="1"/>
    <cellStyle name="Lien hypertexte visité" xfId="3970" builtinId="9" hidden="1"/>
    <cellStyle name="Lien hypertexte visité" xfId="3962" builtinId="9" hidden="1"/>
    <cellStyle name="Lien hypertexte visité" xfId="3954" builtinId="9" hidden="1"/>
    <cellStyle name="Lien hypertexte visité" xfId="3946" builtinId="9" hidden="1"/>
    <cellStyle name="Lien hypertexte visité" xfId="3938" builtinId="9" hidden="1"/>
    <cellStyle name="Lien hypertexte visité" xfId="3930" builtinId="9" hidden="1"/>
    <cellStyle name="Lien hypertexte visité" xfId="1157" builtinId="9" hidden="1"/>
    <cellStyle name="Lien hypertexte visité" xfId="3918" builtinId="9" hidden="1"/>
    <cellStyle name="Lien hypertexte visité" xfId="3910" builtinId="9" hidden="1"/>
    <cellStyle name="Lien hypertexte visité" xfId="3902" builtinId="9" hidden="1"/>
    <cellStyle name="Lien hypertexte visité" xfId="3894" builtinId="9" hidden="1"/>
    <cellStyle name="Lien hypertexte visité" xfId="3886" builtinId="9" hidden="1"/>
    <cellStyle name="Lien hypertexte visité" xfId="3877" builtinId="9" hidden="1"/>
    <cellStyle name="Lien hypertexte visité" xfId="3869" builtinId="9" hidden="1"/>
    <cellStyle name="Lien hypertexte visité" xfId="3861" builtinId="9" hidden="1"/>
    <cellStyle name="Lien hypertexte visité" xfId="3853" builtinId="9" hidden="1"/>
    <cellStyle name="Lien hypertexte visité" xfId="3845" builtinId="9" hidden="1"/>
    <cellStyle name="Lien hypertexte visité" xfId="3837" builtinId="9" hidden="1"/>
    <cellStyle name="Lien hypertexte visité" xfId="3829" builtinId="9" hidden="1"/>
    <cellStyle name="Lien hypertexte visité" xfId="3821" builtinId="9" hidden="1"/>
    <cellStyle name="Lien hypertexte visité" xfId="3813" builtinId="9" hidden="1"/>
    <cellStyle name="Lien hypertexte visité" xfId="3805" builtinId="9" hidden="1"/>
    <cellStyle name="Lien hypertexte visité" xfId="3797" builtinId="9" hidden="1"/>
    <cellStyle name="Lien hypertexte visité" xfId="3789" builtinId="9" hidden="1"/>
    <cellStyle name="Lien hypertexte visité" xfId="3781" builtinId="9" hidden="1"/>
    <cellStyle name="Lien hypertexte visité" xfId="3773" builtinId="9" hidden="1"/>
    <cellStyle name="Lien hypertexte visité" xfId="3765" builtinId="9" hidden="1"/>
    <cellStyle name="Lien hypertexte visité" xfId="3757" builtinId="9" hidden="1"/>
    <cellStyle name="Lien hypertexte visité" xfId="3749" builtinId="9" hidden="1"/>
    <cellStyle name="Lien hypertexte visité" xfId="3741" builtinId="9" hidden="1"/>
    <cellStyle name="Lien hypertexte visité" xfId="3733" builtinId="9" hidden="1"/>
    <cellStyle name="Lien hypertexte visité" xfId="3725" builtinId="9" hidden="1"/>
    <cellStyle name="Lien hypertexte visité" xfId="3717" builtinId="9" hidden="1"/>
    <cellStyle name="Lien hypertexte visité" xfId="3709" builtinId="9" hidden="1"/>
    <cellStyle name="Lien hypertexte visité" xfId="3701" builtinId="9" hidden="1"/>
    <cellStyle name="Lien hypertexte visité" xfId="3692" builtinId="9" hidden="1"/>
    <cellStyle name="Lien hypertexte visité" xfId="3684" builtinId="9" hidden="1"/>
    <cellStyle name="Lien hypertexte visité" xfId="3676" builtinId="9" hidden="1"/>
    <cellStyle name="Lien hypertexte visité" xfId="3666" builtinId="9" hidden="1"/>
    <cellStyle name="Lien hypertexte visité" xfId="3653" builtinId="9" hidden="1"/>
    <cellStyle name="Lien hypertexte visité" xfId="3645" builtinId="9" hidden="1"/>
    <cellStyle name="Lien hypertexte visité" xfId="3637" builtinId="9" hidden="1"/>
    <cellStyle name="Lien hypertexte visité" xfId="3629" builtinId="9" hidden="1"/>
    <cellStyle name="Lien hypertexte visité" xfId="3621" builtinId="9" hidden="1"/>
    <cellStyle name="Lien hypertexte visité" xfId="3613" builtinId="9" hidden="1"/>
    <cellStyle name="Lien hypertexte visité" xfId="3605" builtinId="9" hidden="1"/>
    <cellStyle name="Lien hypertexte visité" xfId="3597" builtinId="9" hidden="1"/>
    <cellStyle name="Lien hypertexte visité" xfId="3589" builtinId="9" hidden="1"/>
    <cellStyle name="Lien hypertexte visité" xfId="3581" builtinId="9" hidden="1"/>
    <cellStyle name="Lien hypertexte visité" xfId="3573" builtinId="9" hidden="1"/>
    <cellStyle name="Lien hypertexte visité" xfId="3565" builtinId="9" hidden="1"/>
    <cellStyle name="Lien hypertexte visité" xfId="3556" builtinId="9" hidden="1"/>
    <cellStyle name="Lien hypertexte visité" xfId="3548" builtinId="9" hidden="1"/>
    <cellStyle name="Lien hypertexte visité" xfId="3540" builtinId="9" hidden="1"/>
    <cellStyle name="Lien hypertexte visité" xfId="3532" builtinId="9" hidden="1"/>
    <cellStyle name="Lien hypertexte visité" xfId="3524" builtinId="9" hidden="1"/>
    <cellStyle name="Lien hypertexte visité" xfId="3516" builtinId="9" hidden="1"/>
    <cellStyle name="Lien hypertexte visité" xfId="3508" builtinId="9" hidden="1"/>
    <cellStyle name="Lien hypertexte visité" xfId="3500" builtinId="9" hidden="1"/>
    <cellStyle name="Lien hypertexte visité" xfId="3492" builtinId="9" hidden="1"/>
    <cellStyle name="Lien hypertexte visité" xfId="3484" builtinId="9" hidden="1"/>
    <cellStyle name="Lien hypertexte visité" xfId="3476" builtinId="9" hidden="1"/>
    <cellStyle name="Lien hypertexte visité" xfId="3468" builtinId="9" hidden="1"/>
    <cellStyle name="Lien hypertexte visité" xfId="3460" builtinId="9" hidden="1"/>
    <cellStyle name="Lien hypertexte visité" xfId="3452" builtinId="9" hidden="1"/>
    <cellStyle name="Lien hypertexte visité" xfId="3444" builtinId="9" hidden="1"/>
    <cellStyle name="Lien hypertexte visité" xfId="3436" builtinId="9" hidden="1"/>
    <cellStyle name="Lien hypertexte visité" xfId="3428" builtinId="9" hidden="1"/>
    <cellStyle name="Lien hypertexte visité" xfId="3420" builtinId="9" hidden="1"/>
    <cellStyle name="Lien hypertexte visité" xfId="3412" builtinId="9" hidden="1"/>
    <cellStyle name="Lien hypertexte visité" xfId="3404" builtinId="9" hidden="1"/>
    <cellStyle name="Lien hypertexte visité" xfId="3396" builtinId="9" hidden="1"/>
    <cellStyle name="Lien hypertexte visité" xfId="3388" builtinId="9" hidden="1"/>
    <cellStyle name="Lien hypertexte visité" xfId="3380" builtinId="9" hidden="1"/>
    <cellStyle name="Lien hypertexte visité" xfId="3372" builtinId="9" hidden="1"/>
    <cellStyle name="Lien hypertexte visité" xfId="3364" builtinId="9" hidden="1"/>
    <cellStyle name="Lien hypertexte visité" xfId="3356" builtinId="9" hidden="1"/>
    <cellStyle name="Lien hypertexte visité" xfId="3348" builtinId="9" hidden="1"/>
    <cellStyle name="Lien hypertexte visité" xfId="3340" builtinId="9" hidden="1"/>
    <cellStyle name="Lien hypertexte visité" xfId="3332" builtinId="9" hidden="1"/>
    <cellStyle name="Lien hypertexte visité" xfId="3324" builtinId="9" hidden="1"/>
    <cellStyle name="Lien hypertexte visité" xfId="3316" builtinId="9" hidden="1"/>
    <cellStyle name="Lien hypertexte visité" xfId="3308" builtinId="9" hidden="1"/>
    <cellStyle name="Lien hypertexte visité" xfId="3300" builtinId="9" hidden="1"/>
    <cellStyle name="Lien hypertexte visité" xfId="3292" builtinId="9" hidden="1"/>
    <cellStyle name="Lien hypertexte visité" xfId="3284" builtinId="9" hidden="1"/>
    <cellStyle name="Lien hypertexte visité" xfId="3276" builtinId="9" hidden="1"/>
    <cellStyle name="Lien hypertexte visité" xfId="3268" builtinId="9" hidden="1"/>
    <cellStyle name="Lien hypertexte visité" xfId="3260" builtinId="9" hidden="1"/>
    <cellStyle name="Lien hypertexte visité" xfId="3252" builtinId="9" hidden="1"/>
    <cellStyle name="Lien hypertexte visité" xfId="3244" builtinId="9" hidden="1"/>
    <cellStyle name="Lien hypertexte visité" xfId="3236" builtinId="9" hidden="1"/>
    <cellStyle name="Lien hypertexte visité" xfId="3228" builtinId="9" hidden="1"/>
    <cellStyle name="Lien hypertexte visité" xfId="3220" builtinId="9" hidden="1"/>
    <cellStyle name="Lien hypertexte visité" xfId="3212" builtinId="9" hidden="1"/>
    <cellStyle name="Lien hypertexte visité" xfId="3204" builtinId="9" hidden="1"/>
    <cellStyle name="Lien hypertexte visité" xfId="3196" builtinId="9" hidden="1"/>
    <cellStyle name="Lien hypertexte visité" xfId="3188" builtinId="9" hidden="1"/>
    <cellStyle name="Lien hypertexte visité" xfId="3180" builtinId="9" hidden="1"/>
    <cellStyle name="Lien hypertexte visité" xfId="3172" builtinId="9" hidden="1"/>
    <cellStyle name="Lien hypertexte visité" xfId="3164" builtinId="9" hidden="1"/>
    <cellStyle name="Lien hypertexte visité" xfId="3156" builtinId="9" hidden="1"/>
    <cellStyle name="Lien hypertexte visité" xfId="3148" builtinId="9" hidden="1"/>
    <cellStyle name="Lien hypertexte visité" xfId="3140" builtinId="9" hidden="1"/>
    <cellStyle name="Lien hypertexte visité" xfId="3132" builtinId="9" hidden="1"/>
    <cellStyle name="Lien hypertexte visité" xfId="3124" builtinId="9" hidden="1"/>
    <cellStyle name="Lien hypertexte visité" xfId="3116" builtinId="9" hidden="1"/>
    <cellStyle name="Lien hypertexte visité" xfId="3108" builtinId="9" hidden="1"/>
    <cellStyle name="Lien hypertexte visité" xfId="3100" builtinId="9" hidden="1"/>
    <cellStyle name="Lien hypertexte visité" xfId="3092" builtinId="9" hidden="1"/>
    <cellStyle name="Lien hypertexte visité" xfId="3084" builtinId="9" hidden="1"/>
    <cellStyle name="Lien hypertexte visité" xfId="3076" builtinId="9" hidden="1"/>
    <cellStyle name="Lien hypertexte visité" xfId="3068" builtinId="9" hidden="1"/>
    <cellStyle name="Lien hypertexte visité" xfId="3060" builtinId="9" hidden="1"/>
    <cellStyle name="Lien hypertexte visité" xfId="3052" builtinId="9" hidden="1"/>
    <cellStyle name="Lien hypertexte visité" xfId="3044" builtinId="9" hidden="1"/>
    <cellStyle name="Lien hypertexte visité" xfId="3036" builtinId="9" hidden="1"/>
    <cellStyle name="Lien hypertexte visité" xfId="3028" builtinId="9" hidden="1"/>
    <cellStyle name="Lien hypertexte visité" xfId="3020" builtinId="9" hidden="1"/>
    <cellStyle name="Lien hypertexte visité" xfId="3012" builtinId="9" hidden="1"/>
    <cellStyle name="Lien hypertexte visité" xfId="3004" builtinId="9" hidden="1"/>
    <cellStyle name="Lien hypertexte visité" xfId="2996" builtinId="9" hidden="1"/>
    <cellStyle name="Lien hypertexte visité" xfId="2988" builtinId="9" hidden="1"/>
    <cellStyle name="Lien hypertexte visité" xfId="2980" builtinId="9" hidden="1"/>
    <cellStyle name="Lien hypertexte visité" xfId="2972" builtinId="9" hidden="1"/>
    <cellStyle name="Lien hypertexte visité" xfId="2964" builtinId="9" hidden="1"/>
    <cellStyle name="Lien hypertexte visité" xfId="2956" builtinId="9" hidden="1"/>
    <cellStyle name="Lien hypertexte visité" xfId="2948" builtinId="9" hidden="1"/>
    <cellStyle name="Lien hypertexte visité" xfId="2940" builtinId="9" hidden="1"/>
    <cellStyle name="Lien hypertexte visité" xfId="2932" builtinId="9" hidden="1"/>
    <cellStyle name="Lien hypertexte visité" xfId="2924" builtinId="9" hidden="1"/>
    <cellStyle name="Lien hypertexte visité" xfId="2916" builtinId="9" hidden="1"/>
    <cellStyle name="Lien hypertexte visité" xfId="2908" builtinId="9" hidden="1"/>
    <cellStyle name="Lien hypertexte visité" xfId="2900" builtinId="9" hidden="1"/>
    <cellStyle name="Lien hypertexte visité" xfId="2892" builtinId="9" hidden="1"/>
    <cellStyle name="Lien hypertexte visité" xfId="2884" builtinId="9" hidden="1"/>
    <cellStyle name="Lien hypertexte visité" xfId="2876" builtinId="9" hidden="1"/>
    <cellStyle name="Lien hypertexte visité" xfId="2868" builtinId="9" hidden="1"/>
    <cellStyle name="Lien hypertexte visité" xfId="2860" builtinId="9" hidden="1"/>
    <cellStyle name="Lien hypertexte visité" xfId="2852" builtinId="9" hidden="1"/>
    <cellStyle name="Lien hypertexte visité" xfId="2844" builtinId="9" hidden="1"/>
    <cellStyle name="Lien hypertexte visité" xfId="2836" builtinId="9" hidden="1"/>
    <cellStyle name="Lien hypertexte visité" xfId="2828" builtinId="9" hidden="1"/>
    <cellStyle name="Lien hypertexte visité" xfId="2820" builtinId="9" hidden="1"/>
    <cellStyle name="Lien hypertexte visité" xfId="2812" builtinId="9" hidden="1"/>
    <cellStyle name="Lien hypertexte visité" xfId="2804" builtinId="9" hidden="1"/>
    <cellStyle name="Lien hypertexte visité" xfId="2796" builtinId="9" hidden="1"/>
    <cellStyle name="Lien hypertexte visité" xfId="2788" builtinId="9" hidden="1"/>
    <cellStyle name="Lien hypertexte visité" xfId="2780" builtinId="9" hidden="1"/>
    <cellStyle name="Lien hypertexte visité" xfId="2772" builtinId="9" hidden="1"/>
    <cellStyle name="Lien hypertexte visité" xfId="2764" builtinId="9" hidden="1"/>
    <cellStyle name="Lien hypertexte visité" xfId="2756" builtinId="9" hidden="1"/>
    <cellStyle name="Lien hypertexte visité" xfId="2748" builtinId="9" hidden="1"/>
    <cellStyle name="Lien hypertexte visité" xfId="2740" builtinId="9" hidden="1"/>
    <cellStyle name="Lien hypertexte visité" xfId="2732" builtinId="9" hidden="1"/>
    <cellStyle name="Lien hypertexte visité" xfId="2724" builtinId="9" hidden="1"/>
    <cellStyle name="Lien hypertexte visité" xfId="2716" builtinId="9" hidden="1"/>
    <cellStyle name="Lien hypertexte visité" xfId="2708" builtinId="9" hidden="1"/>
    <cellStyle name="Lien hypertexte visité" xfId="2700" builtinId="9" hidden="1"/>
    <cellStyle name="Lien hypertexte visité" xfId="2692" builtinId="9" hidden="1"/>
    <cellStyle name="Lien hypertexte visité" xfId="2684" builtinId="9" hidden="1"/>
    <cellStyle name="Lien hypertexte visité" xfId="2676" builtinId="9" hidden="1"/>
    <cellStyle name="Lien hypertexte visité" xfId="2668" builtinId="9" hidden="1"/>
    <cellStyle name="Lien hypertexte visité" xfId="2660" builtinId="9" hidden="1"/>
    <cellStyle name="Lien hypertexte visité" xfId="2652" builtinId="9" hidden="1"/>
    <cellStyle name="Lien hypertexte visité" xfId="2644" builtinId="9" hidden="1"/>
    <cellStyle name="Lien hypertexte visité" xfId="2636" builtinId="9" hidden="1"/>
    <cellStyle name="Lien hypertexte visité" xfId="2628" builtinId="9" hidden="1"/>
    <cellStyle name="Lien hypertexte visité" xfId="2620" builtinId="9" hidden="1"/>
    <cellStyle name="Lien hypertexte visité" xfId="2612" builtinId="9" hidden="1"/>
    <cellStyle name="Lien hypertexte visité" xfId="2604" builtinId="9" hidden="1"/>
    <cellStyle name="Lien hypertexte visité" xfId="2596" builtinId="9" hidden="1"/>
    <cellStyle name="Lien hypertexte visité" xfId="2588" builtinId="9" hidden="1"/>
    <cellStyle name="Lien hypertexte visité" xfId="2580" builtinId="9" hidden="1"/>
    <cellStyle name="Lien hypertexte visité" xfId="2572" builtinId="9" hidden="1"/>
    <cellStyle name="Lien hypertexte visité" xfId="2564" builtinId="9" hidden="1"/>
    <cellStyle name="Lien hypertexte visité" xfId="2556" builtinId="9" hidden="1"/>
    <cellStyle name="Lien hypertexte visité" xfId="2548" builtinId="9" hidden="1"/>
    <cellStyle name="Lien hypertexte visité" xfId="2540" builtinId="9" hidden="1"/>
    <cellStyle name="Lien hypertexte visité" xfId="2532" builtinId="9" hidden="1"/>
    <cellStyle name="Lien hypertexte visité" xfId="2524" builtinId="9" hidden="1"/>
    <cellStyle name="Lien hypertexte visité" xfId="2516" builtinId="9" hidden="1"/>
    <cellStyle name="Lien hypertexte visité" xfId="2508" builtinId="9" hidden="1"/>
    <cellStyle name="Lien hypertexte visité" xfId="2500" builtinId="9" hidden="1"/>
    <cellStyle name="Lien hypertexte visité" xfId="2492" builtinId="9" hidden="1"/>
    <cellStyle name="Lien hypertexte visité" xfId="2484" builtinId="9" hidden="1"/>
    <cellStyle name="Lien hypertexte visité" xfId="2476" builtinId="9" hidden="1"/>
    <cellStyle name="Lien hypertexte visité" xfId="2468" builtinId="9" hidden="1"/>
    <cellStyle name="Lien hypertexte visité" xfId="2460" builtinId="9" hidden="1"/>
    <cellStyle name="Lien hypertexte visité" xfId="2452" builtinId="9" hidden="1"/>
    <cellStyle name="Lien hypertexte visité" xfId="2444" builtinId="9" hidden="1"/>
    <cellStyle name="Lien hypertexte visité" xfId="2436" builtinId="9" hidden="1"/>
    <cellStyle name="Lien hypertexte visité" xfId="2428" builtinId="9" hidden="1"/>
    <cellStyle name="Lien hypertexte visité" xfId="2420" builtinId="9" hidden="1"/>
    <cellStyle name="Lien hypertexte visité" xfId="2412" builtinId="9" hidden="1"/>
    <cellStyle name="Lien hypertexte visité" xfId="2404" builtinId="9" hidden="1"/>
    <cellStyle name="Lien hypertexte visité" xfId="2396" builtinId="9" hidden="1"/>
    <cellStyle name="Lien hypertexte visité" xfId="2388" builtinId="9" hidden="1"/>
    <cellStyle name="Lien hypertexte visité" xfId="2380" builtinId="9" hidden="1"/>
    <cellStyle name="Lien hypertexte visité" xfId="2372" builtinId="9" hidden="1"/>
    <cellStyle name="Lien hypertexte visité" xfId="2364" builtinId="9" hidden="1"/>
    <cellStyle name="Lien hypertexte visité" xfId="2356" builtinId="9" hidden="1"/>
    <cellStyle name="Lien hypertexte visité" xfId="2348" builtinId="9" hidden="1"/>
    <cellStyle name="Lien hypertexte visité" xfId="2340" builtinId="9" hidden="1"/>
    <cellStyle name="Lien hypertexte visité" xfId="2332" builtinId="9" hidden="1"/>
    <cellStyle name="Lien hypertexte visité" xfId="2324" builtinId="9" hidden="1"/>
    <cellStyle name="Lien hypertexte visité" xfId="2316" builtinId="9" hidden="1"/>
    <cellStyle name="Lien hypertexte visité" xfId="2308" builtinId="9" hidden="1"/>
    <cellStyle name="Lien hypertexte visité" xfId="2300" builtinId="9" hidden="1"/>
    <cellStyle name="Lien hypertexte visité" xfId="2292" builtinId="9" hidden="1"/>
    <cellStyle name="Lien hypertexte visité" xfId="2284" builtinId="9" hidden="1"/>
    <cellStyle name="Lien hypertexte visité" xfId="2276" builtinId="9" hidden="1"/>
    <cellStyle name="Lien hypertexte visité" xfId="2268" builtinId="9" hidden="1"/>
    <cellStyle name="Lien hypertexte visité" xfId="2260" builtinId="9" hidden="1"/>
    <cellStyle name="Lien hypertexte visité" xfId="2252" builtinId="9" hidden="1"/>
    <cellStyle name="Lien hypertexte visité" xfId="2244" builtinId="9" hidden="1"/>
    <cellStyle name="Lien hypertexte visité" xfId="2236" builtinId="9" hidden="1"/>
    <cellStyle name="Lien hypertexte visité" xfId="2228" builtinId="9" hidden="1"/>
    <cellStyle name="Lien hypertexte visité" xfId="2220" builtinId="9" hidden="1"/>
    <cellStyle name="Lien hypertexte visité" xfId="2212" builtinId="9" hidden="1"/>
    <cellStyle name="Lien hypertexte visité" xfId="2205" builtinId="9" hidden="1"/>
    <cellStyle name="Lien hypertexte visité" xfId="2196" builtinId="9" hidden="1"/>
    <cellStyle name="Lien hypertexte visité" xfId="2188" builtinId="9" hidden="1"/>
    <cellStyle name="Lien hypertexte visité" xfId="2180" builtinId="9" hidden="1"/>
    <cellStyle name="Lien hypertexte visité" xfId="2172" builtinId="9" hidden="1"/>
    <cellStyle name="Lien hypertexte visité" xfId="2164" builtinId="9" hidden="1"/>
    <cellStyle name="Lien hypertexte visité" xfId="2156" builtinId="9" hidden="1"/>
    <cellStyle name="Lien hypertexte visité" xfId="2148" builtinId="9" hidden="1"/>
    <cellStyle name="Lien hypertexte visité" xfId="2140" builtinId="9" hidden="1"/>
    <cellStyle name="Lien hypertexte visité" xfId="2132" builtinId="9" hidden="1"/>
    <cellStyle name="Lien hypertexte visité" xfId="2124" builtinId="9" hidden="1"/>
    <cellStyle name="Lien hypertexte visité" xfId="2116" builtinId="9" hidden="1"/>
    <cellStyle name="Lien hypertexte visité" xfId="2108" builtinId="9" hidden="1"/>
    <cellStyle name="Lien hypertexte visité" xfId="2100" builtinId="9" hidden="1"/>
    <cellStyle name="Lien hypertexte visité" xfId="2092" builtinId="9" hidden="1"/>
    <cellStyle name="Lien hypertexte visité" xfId="2084" builtinId="9" hidden="1"/>
    <cellStyle name="Lien hypertexte visité" xfId="2076" builtinId="9" hidden="1"/>
    <cellStyle name="Lien hypertexte visité" xfId="2068" builtinId="9" hidden="1"/>
    <cellStyle name="Lien hypertexte visité" xfId="2060" builtinId="9" hidden="1"/>
    <cellStyle name="Lien hypertexte visité" xfId="2052" builtinId="9" hidden="1"/>
    <cellStyle name="Lien hypertexte visité" xfId="2044" builtinId="9" hidden="1"/>
    <cellStyle name="Lien hypertexte visité" xfId="2036" builtinId="9" hidden="1"/>
    <cellStyle name="Lien hypertexte visité" xfId="2028" builtinId="9" hidden="1"/>
    <cellStyle name="Lien hypertexte visité" xfId="2020" builtinId="9" hidden="1"/>
    <cellStyle name="Lien hypertexte visité" xfId="2012" builtinId="9" hidden="1"/>
    <cellStyle name="Lien hypertexte visité" xfId="2004" builtinId="9" hidden="1"/>
    <cellStyle name="Lien hypertexte visité" xfId="1996" builtinId="9" hidden="1"/>
    <cellStyle name="Lien hypertexte visité" xfId="1988" builtinId="9" hidden="1"/>
    <cellStyle name="Lien hypertexte visité" xfId="1980" builtinId="9" hidden="1"/>
    <cellStyle name="Lien hypertexte visité" xfId="1972" builtinId="9" hidden="1"/>
    <cellStyle name="Lien hypertexte visité" xfId="1964" builtinId="9" hidden="1"/>
    <cellStyle name="Lien hypertexte visité" xfId="1956" builtinId="9" hidden="1"/>
    <cellStyle name="Lien hypertexte visité" xfId="1948" builtinId="9" hidden="1"/>
    <cellStyle name="Lien hypertexte visité" xfId="1940" builtinId="9" hidden="1"/>
    <cellStyle name="Lien hypertexte visité" xfId="1932" builtinId="9" hidden="1"/>
    <cellStyle name="Lien hypertexte visité" xfId="1924" builtinId="9" hidden="1"/>
    <cellStyle name="Lien hypertexte visité" xfId="1916" builtinId="9" hidden="1"/>
    <cellStyle name="Lien hypertexte visité" xfId="1908" builtinId="9" hidden="1"/>
    <cellStyle name="Lien hypertexte visité" xfId="1900" builtinId="9" hidden="1"/>
    <cellStyle name="Lien hypertexte visité" xfId="1892" builtinId="9" hidden="1"/>
    <cellStyle name="Lien hypertexte visité" xfId="1884" builtinId="9" hidden="1"/>
    <cellStyle name="Lien hypertexte visité" xfId="1876" builtinId="9" hidden="1"/>
    <cellStyle name="Lien hypertexte visité" xfId="1868" builtinId="9" hidden="1"/>
    <cellStyle name="Lien hypertexte visité" xfId="1860" builtinId="9" hidden="1"/>
    <cellStyle name="Lien hypertexte visité" xfId="1852" builtinId="9" hidden="1"/>
    <cellStyle name="Lien hypertexte visité" xfId="1844" builtinId="9" hidden="1"/>
    <cellStyle name="Lien hypertexte visité" xfId="1836" builtinId="9" hidden="1"/>
    <cellStyle name="Lien hypertexte visité" xfId="1828" builtinId="9" hidden="1"/>
    <cellStyle name="Lien hypertexte visité" xfId="1820" builtinId="9" hidden="1"/>
    <cellStyle name="Lien hypertexte visité" xfId="1812" builtinId="9" hidden="1"/>
    <cellStyle name="Lien hypertexte visité" xfId="1804" builtinId="9" hidden="1"/>
    <cellStyle name="Lien hypertexte visité" xfId="1796" builtinId="9" hidden="1"/>
    <cellStyle name="Lien hypertexte visité" xfId="1788" builtinId="9" hidden="1"/>
    <cellStyle name="Lien hypertexte visité" xfId="1780" builtinId="9" hidden="1"/>
    <cellStyle name="Lien hypertexte visité" xfId="1772" builtinId="9" hidden="1"/>
    <cellStyle name="Lien hypertexte visité" xfId="1764" builtinId="9" hidden="1"/>
    <cellStyle name="Lien hypertexte visité" xfId="1756" builtinId="9" hidden="1"/>
    <cellStyle name="Lien hypertexte visité" xfId="1748" builtinId="9" hidden="1"/>
    <cellStyle name="Lien hypertexte visité" xfId="1740" builtinId="9" hidden="1"/>
    <cellStyle name="Lien hypertexte visité" xfId="1732" builtinId="9" hidden="1"/>
    <cellStyle name="Lien hypertexte visité" xfId="1724" builtinId="9" hidden="1"/>
    <cellStyle name="Lien hypertexte visité" xfId="1716" builtinId="9" hidden="1"/>
    <cellStyle name="Lien hypertexte visité" xfId="1708" builtinId="9" hidden="1"/>
    <cellStyle name="Lien hypertexte visité" xfId="1700" builtinId="9" hidden="1"/>
    <cellStyle name="Lien hypertexte visité" xfId="1692" builtinId="9" hidden="1"/>
    <cellStyle name="Lien hypertexte visité" xfId="1684" builtinId="9" hidden="1"/>
    <cellStyle name="Lien hypertexte visité" xfId="1676" builtinId="9" hidden="1"/>
    <cellStyle name="Lien hypertexte visité" xfId="1668" builtinId="9" hidden="1"/>
    <cellStyle name="Lien hypertexte visité" xfId="1660" builtinId="9" hidden="1"/>
    <cellStyle name="Lien hypertexte visité" xfId="1652" builtinId="9" hidden="1"/>
    <cellStyle name="Lien hypertexte visité" xfId="1644" builtinId="9" hidden="1"/>
    <cellStyle name="Lien hypertexte visité" xfId="1636" builtinId="9" hidden="1"/>
    <cellStyle name="Lien hypertexte visité" xfId="1628" builtinId="9" hidden="1"/>
    <cellStyle name="Lien hypertexte visité" xfId="1620" builtinId="9" hidden="1"/>
    <cellStyle name="Lien hypertexte visité" xfId="1612" builtinId="9" hidden="1"/>
    <cellStyle name="Lien hypertexte visité" xfId="1604" builtinId="9" hidden="1"/>
    <cellStyle name="Lien hypertexte visité" xfId="1596" builtinId="9" hidden="1"/>
    <cellStyle name="Lien hypertexte visité" xfId="1588" builtinId="9" hidden="1"/>
    <cellStyle name="Lien hypertexte visité" xfId="1580" builtinId="9" hidden="1"/>
    <cellStyle name="Lien hypertexte visité" xfId="1572" builtinId="9" hidden="1"/>
    <cellStyle name="Lien hypertexte visité" xfId="1564" builtinId="9" hidden="1"/>
    <cellStyle name="Lien hypertexte visité" xfId="1556" builtinId="9" hidden="1"/>
    <cellStyle name="Lien hypertexte visité" xfId="1548" builtinId="9" hidden="1"/>
    <cellStyle name="Lien hypertexte visité" xfId="1540" builtinId="9" hidden="1"/>
    <cellStyle name="Lien hypertexte visité" xfId="1532" builtinId="9" hidden="1"/>
    <cellStyle name="Lien hypertexte visité" xfId="1524" builtinId="9" hidden="1"/>
    <cellStyle name="Lien hypertexte visité" xfId="1516" builtinId="9" hidden="1"/>
    <cellStyle name="Lien hypertexte visité" xfId="1508" builtinId="9" hidden="1"/>
    <cellStyle name="Lien hypertexte visité" xfId="1500" builtinId="9" hidden="1"/>
    <cellStyle name="Lien hypertexte visité" xfId="1491" builtinId="9" hidden="1"/>
    <cellStyle name="Lien hypertexte visité" xfId="1483" builtinId="9" hidden="1"/>
    <cellStyle name="Lien hypertexte visité" xfId="1475" builtinId="9" hidden="1"/>
    <cellStyle name="Lien hypertexte visité" xfId="1467" builtinId="9" hidden="1"/>
    <cellStyle name="Lien hypertexte visité" xfId="1459" builtinId="9" hidden="1"/>
    <cellStyle name="Lien hypertexte visité" xfId="1451" builtinId="9" hidden="1"/>
    <cellStyle name="Lien hypertexte visité" xfId="1443" builtinId="9" hidden="1"/>
    <cellStyle name="Lien hypertexte visité" xfId="1435" builtinId="9" hidden="1"/>
    <cellStyle name="Lien hypertexte visité" xfId="1427" builtinId="9" hidden="1"/>
    <cellStyle name="Lien hypertexte visité" xfId="1419" builtinId="9" hidden="1"/>
    <cellStyle name="Lien hypertexte visité" xfId="1411" builtinId="9" hidden="1"/>
    <cellStyle name="Lien hypertexte visité" xfId="1403" builtinId="9" hidden="1"/>
    <cellStyle name="Lien hypertexte visité" xfId="1395" builtinId="9" hidden="1"/>
    <cellStyle name="Lien hypertexte visité" xfId="1387" builtinId="9" hidden="1"/>
    <cellStyle name="Lien hypertexte visité" xfId="1379" builtinId="9" hidden="1"/>
    <cellStyle name="Lien hypertexte visité" xfId="1371" builtinId="9" hidden="1"/>
    <cellStyle name="Lien hypertexte visité" xfId="1363" builtinId="9" hidden="1"/>
    <cellStyle name="Lien hypertexte visité" xfId="1355" builtinId="9" hidden="1"/>
    <cellStyle name="Lien hypertexte visité" xfId="1347" builtinId="9" hidden="1"/>
    <cellStyle name="Lien hypertexte visité" xfId="1339" builtinId="9" hidden="1"/>
    <cellStyle name="Lien hypertexte visité" xfId="1331" builtinId="9" hidden="1"/>
    <cellStyle name="Lien hypertexte visité" xfId="1323" builtinId="9" hidden="1"/>
    <cellStyle name="Lien hypertexte visité" xfId="1315" builtinId="9" hidden="1"/>
    <cellStyle name="Lien hypertexte visité" xfId="1307" builtinId="9" hidden="1"/>
    <cellStyle name="Lien hypertexte visité" xfId="1299" builtinId="9" hidden="1"/>
    <cellStyle name="Lien hypertexte visité" xfId="1291" builtinId="9" hidden="1"/>
    <cellStyle name="Lien hypertexte visité" xfId="1283" builtinId="9" hidden="1"/>
    <cellStyle name="Lien hypertexte visité" xfId="1275" builtinId="9" hidden="1"/>
    <cellStyle name="Lien hypertexte visité" xfId="1267" builtinId="9" hidden="1"/>
    <cellStyle name="Lien hypertexte visité" xfId="1259" builtinId="9" hidden="1"/>
    <cellStyle name="Lien hypertexte visité" xfId="1251" builtinId="9" hidden="1"/>
    <cellStyle name="Lien hypertexte visité" xfId="1243" builtinId="9" hidden="1"/>
    <cellStyle name="Lien hypertexte visité" xfId="1235" builtinId="9" hidden="1"/>
    <cellStyle name="Lien hypertexte visité" xfId="1227" builtinId="9" hidden="1"/>
    <cellStyle name="Lien hypertexte visité" xfId="1219" builtinId="9" hidden="1"/>
    <cellStyle name="Lien hypertexte visité" xfId="1211" builtinId="9" hidden="1"/>
    <cellStyle name="Lien hypertexte visité" xfId="1203" builtinId="9" hidden="1"/>
    <cellStyle name="Lien hypertexte visité" xfId="1195" builtinId="9" hidden="1"/>
    <cellStyle name="Lien hypertexte visité" xfId="1187" builtinId="9" hidden="1"/>
    <cellStyle name="Lien hypertexte visité" xfId="1179" builtinId="9" hidden="1"/>
    <cellStyle name="Lien hypertexte visité" xfId="1171" builtinId="9" hidden="1"/>
    <cellStyle name="Lien hypertexte visité" xfId="1163" builtinId="9" hidden="1"/>
    <cellStyle name="Lien hypertexte visité" xfId="1147" builtinId="9" hidden="1"/>
    <cellStyle name="Lien hypertexte visité" xfId="1131" builtinId="9" hidden="1"/>
    <cellStyle name="Lien hypertexte visité" xfId="1115" builtinId="9" hidden="1"/>
    <cellStyle name="Lien hypertexte visité" xfId="1099" builtinId="9" hidden="1"/>
    <cellStyle name="Lien hypertexte visité" xfId="1083" builtinId="9" hidden="1"/>
    <cellStyle name="Lien hypertexte visité" xfId="1067" builtinId="9" hidden="1"/>
    <cellStyle name="Lien hypertexte visité" xfId="1051" builtinId="9" hidden="1"/>
    <cellStyle name="Lien hypertexte visité" xfId="1035" builtinId="9" hidden="1"/>
    <cellStyle name="Lien hypertexte visité" xfId="1019" builtinId="9" hidden="1"/>
    <cellStyle name="Lien hypertexte visité" xfId="1003" builtinId="9" hidden="1"/>
    <cellStyle name="Lien hypertexte visité" xfId="987" builtinId="9" hidden="1"/>
    <cellStyle name="Lien hypertexte visité" xfId="971" builtinId="9" hidden="1"/>
    <cellStyle name="Lien hypertexte visité" xfId="955" builtinId="9" hidden="1"/>
    <cellStyle name="Lien hypertexte visité" xfId="939" builtinId="9" hidden="1"/>
    <cellStyle name="Lien hypertexte visité" xfId="923" builtinId="9" hidden="1"/>
    <cellStyle name="Lien hypertexte visité" xfId="907" builtinId="9" hidden="1"/>
    <cellStyle name="Lien hypertexte visité" xfId="891" builtinId="9" hidden="1"/>
    <cellStyle name="Lien hypertexte visité" xfId="875" builtinId="9" hidden="1"/>
    <cellStyle name="Lien hypertexte visité" xfId="859" builtinId="9" hidden="1"/>
    <cellStyle name="Lien hypertexte visité" xfId="843" builtinId="9" hidden="1"/>
    <cellStyle name="Lien hypertexte visité" xfId="827" builtinId="9" hidden="1"/>
    <cellStyle name="Lien hypertexte visité" xfId="811" builtinId="9" hidden="1"/>
    <cellStyle name="Lien hypertexte visité" xfId="795" builtinId="9" hidden="1"/>
    <cellStyle name="Lien hypertexte visité" xfId="779" builtinId="9" hidden="1"/>
    <cellStyle name="Lien hypertexte visité" xfId="763" builtinId="9" hidden="1"/>
    <cellStyle name="Lien hypertexte visité" xfId="747" builtinId="9" hidden="1"/>
    <cellStyle name="Lien hypertexte visité" xfId="731" builtinId="9" hidden="1"/>
    <cellStyle name="Lien hypertexte visité" xfId="715" builtinId="9" hidden="1"/>
    <cellStyle name="Lien hypertexte visité" xfId="699" builtinId="9" hidden="1"/>
    <cellStyle name="Lien hypertexte visité" xfId="683" builtinId="9" hidden="1"/>
    <cellStyle name="Lien hypertexte visité" xfId="667" builtinId="9" hidden="1"/>
    <cellStyle name="Lien hypertexte visité" xfId="651" builtinId="9" hidden="1"/>
    <cellStyle name="Lien hypertexte visité" xfId="635" builtinId="9" hidden="1"/>
    <cellStyle name="Lien hypertexte visité" xfId="619" builtinId="9" hidden="1"/>
    <cellStyle name="Lien hypertexte visité" xfId="603" builtinId="9" hidden="1"/>
    <cellStyle name="Lien hypertexte visité" xfId="587" builtinId="9" hidden="1"/>
    <cellStyle name="Lien hypertexte visité" xfId="571" builtinId="9" hidden="1"/>
    <cellStyle name="Lien hypertexte visité" xfId="555" builtinId="9" hidden="1"/>
    <cellStyle name="Lien hypertexte visité" xfId="539" builtinId="9" hidden="1"/>
    <cellStyle name="Lien hypertexte visité" xfId="523" builtinId="9" hidden="1"/>
    <cellStyle name="Lien hypertexte visité" xfId="507" builtinId="9" hidden="1"/>
    <cellStyle name="Lien hypertexte visité" xfId="491" builtinId="9" hidden="1"/>
    <cellStyle name="Lien hypertexte visité" xfId="475" builtinId="9" hidden="1"/>
    <cellStyle name="Lien hypertexte visité" xfId="459" builtinId="9" hidden="1"/>
    <cellStyle name="Lien hypertexte visité" xfId="443" builtinId="9" hidden="1"/>
    <cellStyle name="Lien hypertexte visité" xfId="427" builtinId="9" hidden="1"/>
    <cellStyle name="Lien hypertexte visité" xfId="411" builtinId="9" hidden="1"/>
    <cellStyle name="Lien hypertexte visité" xfId="395" builtinId="9" hidden="1"/>
    <cellStyle name="Lien hypertexte visité" xfId="379" builtinId="9" hidden="1"/>
    <cellStyle name="Lien hypertexte visité" xfId="363" builtinId="9" hidden="1"/>
    <cellStyle name="Lien hypertexte visité" xfId="347" builtinId="9" hidden="1"/>
    <cellStyle name="Lien hypertexte visité" xfId="331" builtinId="9" hidden="1"/>
    <cellStyle name="Lien hypertexte visité" xfId="315" builtinId="9" hidden="1"/>
    <cellStyle name="Lien hypertexte visité" xfId="299" builtinId="9" hidden="1"/>
    <cellStyle name="Lien hypertexte visité" xfId="283" builtinId="9" hidden="1"/>
    <cellStyle name="Lien hypertexte visité" xfId="267" builtinId="9" hidden="1"/>
    <cellStyle name="Lien hypertexte visité" xfId="251" builtinId="9" hidden="1"/>
    <cellStyle name="Lien hypertexte visité" xfId="235" builtinId="9" hidden="1"/>
    <cellStyle name="Lien hypertexte visité" xfId="219" builtinId="9" hidden="1"/>
    <cellStyle name="Lien hypertexte visité" xfId="203" builtinId="9" hidden="1"/>
    <cellStyle name="Lien hypertexte visité" xfId="187" builtinId="9" hidden="1"/>
    <cellStyle name="Lien hypertexte visité" xfId="171" builtinId="9" hidden="1"/>
    <cellStyle name="Lien hypertexte visité" xfId="155" builtinId="9" hidden="1"/>
    <cellStyle name="Lien hypertexte visité" xfId="139" builtinId="9" hidden="1"/>
    <cellStyle name="Lien hypertexte visité" xfId="123" builtinId="9" hidden="1"/>
    <cellStyle name="Lien hypertexte visité" xfId="75" builtinId="9" hidden="1"/>
    <cellStyle name="Lien hypertexte visité" xfId="85" builtinId="9" hidden="1"/>
    <cellStyle name="Lien hypertexte visité" xfId="97" builtinId="9" hidden="1"/>
    <cellStyle name="Lien hypertexte visité" xfId="107" builtinId="9" hidden="1"/>
    <cellStyle name="Lien hypertexte visité" xfId="103" builtinId="9" hidden="1"/>
    <cellStyle name="Lien hypertexte visité" xfId="71" builtinId="9" hidden="1"/>
    <cellStyle name="Lien hypertexte visité" xfId="67" builtinId="9" hidden="1"/>
    <cellStyle name="Lien hypertexte visité" xfId="57" builtinId="9" hidden="1"/>
    <cellStyle name="Lien hypertexte visité" xfId="53" builtinId="9" hidden="1"/>
    <cellStyle name="Lien hypertexte visité" xfId="69" builtinId="9" hidden="1"/>
    <cellStyle name="Lien hypertexte visité" xfId="59" builtinId="9" hidden="1"/>
    <cellStyle name="Lien hypertexte visité" xfId="95" builtinId="9" hidden="1"/>
    <cellStyle name="Lien hypertexte visité" xfId="109" builtinId="9" hidden="1"/>
    <cellStyle name="Lien hypertexte visité" xfId="99" builtinId="9" hidden="1"/>
    <cellStyle name="Lien hypertexte visité" xfId="89" builtinId="9" hidden="1"/>
    <cellStyle name="Lien hypertexte visité" xfId="77" builtinId="9" hidden="1"/>
    <cellStyle name="Lien hypertexte visité" xfId="119" builtinId="9" hidden="1"/>
    <cellStyle name="Lien hypertexte visité" xfId="135" builtinId="9" hidden="1"/>
    <cellStyle name="Lien hypertexte visité" xfId="151" builtinId="9" hidden="1"/>
    <cellStyle name="Lien hypertexte visité" xfId="167" builtinId="9" hidden="1"/>
    <cellStyle name="Lien hypertexte visité" xfId="183" builtinId="9" hidden="1"/>
    <cellStyle name="Lien hypertexte visité" xfId="199" builtinId="9" hidden="1"/>
    <cellStyle name="Lien hypertexte visité" xfId="215" builtinId="9" hidden="1"/>
    <cellStyle name="Lien hypertexte visité" xfId="231" builtinId="9" hidden="1"/>
    <cellStyle name="Lien hypertexte visité" xfId="247" builtinId="9" hidden="1"/>
    <cellStyle name="Lien hypertexte visité" xfId="263" builtinId="9" hidden="1"/>
    <cellStyle name="Lien hypertexte visité" xfId="279" builtinId="9" hidden="1"/>
    <cellStyle name="Lien hypertexte visité" xfId="295" builtinId="9" hidden="1"/>
    <cellStyle name="Lien hypertexte visité" xfId="311" builtinId="9" hidden="1"/>
    <cellStyle name="Lien hypertexte visité" xfId="327" builtinId="9" hidden="1"/>
    <cellStyle name="Lien hypertexte visité" xfId="343" builtinId="9" hidden="1"/>
    <cellStyle name="Lien hypertexte visité" xfId="359" builtinId="9" hidden="1"/>
    <cellStyle name="Lien hypertexte visité" xfId="375" builtinId="9" hidden="1"/>
    <cellStyle name="Lien hypertexte visité" xfId="391" builtinId="9" hidden="1"/>
    <cellStyle name="Lien hypertexte visité" xfId="407" builtinId="9" hidden="1"/>
    <cellStyle name="Lien hypertexte visité" xfId="423" builtinId="9" hidden="1"/>
    <cellStyle name="Lien hypertexte visité" xfId="439" builtinId="9" hidden="1"/>
    <cellStyle name="Lien hypertexte visité" xfId="455" builtinId="9" hidden="1"/>
    <cellStyle name="Lien hypertexte visité" xfId="471" builtinId="9" hidden="1"/>
    <cellStyle name="Lien hypertexte visité" xfId="487" builtinId="9" hidden="1"/>
    <cellStyle name="Lien hypertexte visité" xfId="503" builtinId="9" hidden="1"/>
    <cellStyle name="Lien hypertexte visité" xfId="519" builtinId="9" hidden="1"/>
    <cellStyle name="Lien hypertexte visité" xfId="535" builtinId="9" hidden="1"/>
    <cellStyle name="Lien hypertexte visité" xfId="551" builtinId="9" hidden="1"/>
    <cellStyle name="Lien hypertexte visité" xfId="567" builtinId="9" hidden="1"/>
    <cellStyle name="Lien hypertexte visité" xfId="583" builtinId="9" hidden="1"/>
    <cellStyle name="Lien hypertexte visité" xfId="599" builtinId="9" hidden="1"/>
    <cellStyle name="Lien hypertexte visité" xfId="615" builtinId="9" hidden="1"/>
    <cellStyle name="Lien hypertexte visité" xfId="631" builtinId="9" hidden="1"/>
    <cellStyle name="Lien hypertexte visité" xfId="647" builtinId="9" hidden="1"/>
    <cellStyle name="Lien hypertexte visité" xfId="663" builtinId="9" hidden="1"/>
    <cellStyle name="Lien hypertexte visité" xfId="679" builtinId="9" hidden="1"/>
    <cellStyle name="Lien hypertexte visité" xfId="695" builtinId="9" hidden="1"/>
    <cellStyle name="Lien hypertexte visité" xfId="711" builtinId="9" hidden="1"/>
    <cellStyle name="Lien hypertexte visité" xfId="727" builtinId="9" hidden="1"/>
    <cellStyle name="Lien hypertexte visité" xfId="743" builtinId="9" hidden="1"/>
    <cellStyle name="Lien hypertexte visité" xfId="759" builtinId="9" hidden="1"/>
    <cellStyle name="Lien hypertexte visité" xfId="775" builtinId="9" hidden="1"/>
    <cellStyle name="Lien hypertexte visité" xfId="791" builtinId="9" hidden="1"/>
    <cellStyle name="Lien hypertexte visité" xfId="807" builtinId="9" hidden="1"/>
    <cellStyle name="Lien hypertexte visité" xfId="823" builtinId="9" hidden="1"/>
    <cellStyle name="Lien hypertexte visité" xfId="839" builtinId="9" hidden="1"/>
    <cellStyle name="Lien hypertexte visité" xfId="855" builtinId="9" hidden="1"/>
    <cellStyle name="Lien hypertexte visité" xfId="871" builtinId="9" hidden="1"/>
    <cellStyle name="Lien hypertexte visité" xfId="887" builtinId="9" hidden="1"/>
    <cellStyle name="Lien hypertexte visité" xfId="903" builtinId="9" hidden="1"/>
    <cellStyle name="Lien hypertexte visité" xfId="919" builtinId="9" hidden="1"/>
    <cellStyle name="Lien hypertexte visité" xfId="935" builtinId="9" hidden="1"/>
    <cellStyle name="Lien hypertexte visité" xfId="951" builtinId="9" hidden="1"/>
    <cellStyle name="Lien hypertexte visité" xfId="967" builtinId="9" hidden="1"/>
    <cellStyle name="Lien hypertexte visité" xfId="983" builtinId="9" hidden="1"/>
    <cellStyle name="Lien hypertexte visité" xfId="999" builtinId="9" hidden="1"/>
    <cellStyle name="Lien hypertexte visité" xfId="1015" builtinId="9" hidden="1"/>
    <cellStyle name="Lien hypertexte visité" xfId="1031" builtinId="9" hidden="1"/>
    <cellStyle name="Lien hypertexte visité" xfId="1047" builtinId="9" hidden="1"/>
    <cellStyle name="Lien hypertexte visité" xfId="1063" builtinId="9" hidden="1"/>
    <cellStyle name="Lien hypertexte visité" xfId="1079" builtinId="9" hidden="1"/>
    <cellStyle name="Lien hypertexte visité" xfId="1095" builtinId="9" hidden="1"/>
    <cellStyle name="Lien hypertexte visité" xfId="1111" builtinId="9" hidden="1"/>
    <cellStyle name="Lien hypertexte visité" xfId="1127" builtinId="9" hidden="1"/>
    <cellStyle name="Lien hypertexte visité" xfId="1143" builtinId="9" hidden="1"/>
    <cellStyle name="Lien hypertexte visité" xfId="1161" builtinId="9" hidden="1"/>
    <cellStyle name="Lien hypertexte visité" xfId="1169" builtinId="9" hidden="1"/>
    <cellStyle name="Lien hypertexte visité" xfId="1177" builtinId="9" hidden="1"/>
    <cellStyle name="Lien hypertexte visité" xfId="1185" builtinId="9" hidden="1"/>
    <cellStyle name="Lien hypertexte visité" xfId="1193" builtinId="9" hidden="1"/>
    <cellStyle name="Lien hypertexte visité" xfId="1201" builtinId="9" hidden="1"/>
    <cellStyle name="Lien hypertexte visité" xfId="1209" builtinId="9" hidden="1"/>
    <cellStyle name="Lien hypertexte visité" xfId="1217" builtinId="9" hidden="1"/>
    <cellStyle name="Lien hypertexte visité" xfId="1225" builtinId="9" hidden="1"/>
    <cellStyle name="Lien hypertexte visité" xfId="1233" builtinId="9" hidden="1"/>
    <cellStyle name="Lien hypertexte visité" xfId="1241" builtinId="9" hidden="1"/>
    <cellStyle name="Lien hypertexte visité" xfId="1249" builtinId="9" hidden="1"/>
    <cellStyle name="Lien hypertexte visité" xfId="1257" builtinId="9" hidden="1"/>
    <cellStyle name="Lien hypertexte visité" xfId="1265" builtinId="9" hidden="1"/>
    <cellStyle name="Lien hypertexte visité" xfId="1273" builtinId="9" hidden="1"/>
    <cellStyle name="Lien hypertexte visité" xfId="1281" builtinId="9" hidden="1"/>
    <cellStyle name="Lien hypertexte visité" xfId="1289" builtinId="9" hidden="1"/>
    <cellStyle name="Lien hypertexte visité" xfId="1297" builtinId="9" hidden="1"/>
    <cellStyle name="Lien hypertexte visité" xfId="1305" builtinId="9" hidden="1"/>
    <cellStyle name="Lien hypertexte visité" xfId="1313" builtinId="9" hidden="1"/>
    <cellStyle name="Lien hypertexte visité" xfId="1321" builtinId="9" hidden="1"/>
    <cellStyle name="Lien hypertexte visité" xfId="1329" builtinId="9" hidden="1"/>
    <cellStyle name="Lien hypertexte visité" xfId="1337" builtinId="9" hidden="1"/>
    <cellStyle name="Lien hypertexte visité" xfId="1345" builtinId="9" hidden="1"/>
    <cellStyle name="Lien hypertexte visité" xfId="1353" builtinId="9" hidden="1"/>
    <cellStyle name="Lien hypertexte visité" xfId="1361" builtinId="9" hidden="1"/>
    <cellStyle name="Lien hypertexte visité" xfId="1369" builtinId="9" hidden="1"/>
    <cellStyle name="Lien hypertexte visité" xfId="1377" builtinId="9" hidden="1"/>
    <cellStyle name="Lien hypertexte visité" xfId="1385" builtinId="9" hidden="1"/>
    <cellStyle name="Lien hypertexte visité" xfId="1393" builtinId="9" hidden="1"/>
    <cellStyle name="Lien hypertexte visité" xfId="1401" builtinId="9" hidden="1"/>
    <cellStyle name="Lien hypertexte visité" xfId="1409" builtinId="9" hidden="1"/>
    <cellStyle name="Lien hypertexte visité" xfId="1417" builtinId="9" hidden="1"/>
    <cellStyle name="Lien hypertexte visité" xfId="1425" builtinId="9" hidden="1"/>
    <cellStyle name="Lien hypertexte visité" xfId="1433" builtinId="9" hidden="1"/>
    <cellStyle name="Lien hypertexte visité" xfId="1441" builtinId="9" hidden="1"/>
    <cellStyle name="Lien hypertexte visité" xfId="1449" builtinId="9" hidden="1"/>
    <cellStyle name="Lien hypertexte visité" xfId="1457" builtinId="9" hidden="1"/>
    <cellStyle name="Lien hypertexte visité" xfId="1465" builtinId="9" hidden="1"/>
    <cellStyle name="Lien hypertexte visité" xfId="1473" builtinId="9" hidden="1"/>
    <cellStyle name="Lien hypertexte visité" xfId="1481" builtinId="9" hidden="1"/>
    <cellStyle name="Lien hypertexte visité" xfId="1489" builtinId="9" hidden="1"/>
    <cellStyle name="Lien hypertexte visité" xfId="1498" builtinId="9" hidden="1"/>
    <cellStyle name="Lien hypertexte visité" xfId="1506" builtinId="9" hidden="1"/>
    <cellStyle name="Lien hypertexte visité" xfId="1514" builtinId="9" hidden="1"/>
    <cellStyle name="Lien hypertexte visité" xfId="1522" builtinId="9" hidden="1"/>
    <cellStyle name="Lien hypertexte visité" xfId="1530" builtinId="9" hidden="1"/>
    <cellStyle name="Lien hypertexte visité" xfId="1538" builtinId="9" hidden="1"/>
    <cellStyle name="Lien hypertexte visité" xfId="1546" builtinId="9" hidden="1"/>
    <cellStyle name="Lien hypertexte visité" xfId="1554" builtinId="9" hidden="1"/>
    <cellStyle name="Lien hypertexte visité" xfId="1562" builtinId="9" hidden="1"/>
    <cellStyle name="Lien hypertexte visité" xfId="1570" builtinId="9" hidden="1"/>
    <cellStyle name="Lien hypertexte visité" xfId="1578" builtinId="9" hidden="1"/>
    <cellStyle name="Lien hypertexte visité" xfId="1586" builtinId="9" hidden="1"/>
    <cellStyle name="Lien hypertexte visité" xfId="1594" builtinId="9" hidden="1"/>
    <cellStyle name="Lien hypertexte visité" xfId="1602" builtinId="9" hidden="1"/>
    <cellStyle name="Lien hypertexte visité" xfId="1610" builtinId="9" hidden="1"/>
    <cellStyle name="Lien hypertexte visité" xfId="1618" builtinId="9" hidden="1"/>
    <cellStyle name="Lien hypertexte visité" xfId="1626" builtinId="9" hidden="1"/>
    <cellStyle name="Lien hypertexte visité" xfId="1634" builtinId="9" hidden="1"/>
    <cellStyle name="Lien hypertexte visité" xfId="1642" builtinId="9" hidden="1"/>
    <cellStyle name="Lien hypertexte visité" xfId="1650" builtinId="9" hidden="1"/>
    <cellStyle name="Lien hypertexte visité" xfId="1658" builtinId="9" hidden="1"/>
    <cellStyle name="Lien hypertexte visité" xfId="1666" builtinId="9" hidden="1"/>
    <cellStyle name="Lien hypertexte visité" xfId="1674" builtinId="9" hidden="1"/>
    <cellStyle name="Lien hypertexte visité" xfId="1682" builtinId="9" hidden="1"/>
    <cellStyle name="Lien hypertexte visité" xfId="1690" builtinId="9" hidden="1"/>
    <cellStyle name="Lien hypertexte visité" xfId="1698" builtinId="9" hidden="1"/>
    <cellStyle name="Lien hypertexte visité" xfId="1706" builtinId="9" hidden="1"/>
    <cellStyle name="Lien hypertexte visité" xfId="1714" builtinId="9" hidden="1"/>
    <cellStyle name="Lien hypertexte visité" xfId="1722" builtinId="9" hidden="1"/>
    <cellStyle name="Lien hypertexte visité" xfId="1730" builtinId="9" hidden="1"/>
    <cellStyle name="Lien hypertexte visité" xfId="1738" builtinId="9" hidden="1"/>
    <cellStyle name="Lien hypertexte visité" xfId="1746" builtinId="9" hidden="1"/>
    <cellStyle name="Lien hypertexte visité" xfId="1754" builtinId="9" hidden="1"/>
    <cellStyle name="Lien hypertexte visité" xfId="1762" builtinId="9" hidden="1"/>
    <cellStyle name="Lien hypertexte visité" xfId="1770" builtinId="9" hidden="1"/>
    <cellStyle name="Lien hypertexte visité" xfId="1778" builtinId="9" hidden="1"/>
    <cellStyle name="Lien hypertexte visité" xfId="1786" builtinId="9" hidden="1"/>
    <cellStyle name="Lien hypertexte visité" xfId="1794" builtinId="9" hidden="1"/>
    <cellStyle name="Lien hypertexte visité" xfId="1802" builtinId="9" hidden="1"/>
    <cellStyle name="Lien hypertexte visité" xfId="1810" builtinId="9" hidden="1"/>
    <cellStyle name="Lien hypertexte visité" xfId="1818" builtinId="9" hidden="1"/>
    <cellStyle name="Lien hypertexte visité" xfId="1826" builtinId="9" hidden="1"/>
    <cellStyle name="Lien hypertexte visité" xfId="1834" builtinId="9" hidden="1"/>
    <cellStyle name="Lien hypertexte visité" xfId="1842" builtinId="9" hidden="1"/>
    <cellStyle name="Lien hypertexte visité" xfId="1850" builtinId="9" hidden="1"/>
    <cellStyle name="Lien hypertexte visité" xfId="1858" builtinId="9" hidden="1"/>
    <cellStyle name="Lien hypertexte visité" xfId="1866" builtinId="9" hidden="1"/>
    <cellStyle name="Lien hypertexte visité" xfId="1874" builtinId="9" hidden="1"/>
    <cellStyle name="Lien hypertexte visité" xfId="1882" builtinId="9" hidden="1"/>
    <cellStyle name="Lien hypertexte visité" xfId="1890" builtinId="9" hidden="1"/>
    <cellStyle name="Lien hypertexte visité" xfId="1898" builtinId="9" hidden="1"/>
    <cellStyle name="Lien hypertexte visité" xfId="1906" builtinId="9" hidden="1"/>
    <cellStyle name="Lien hypertexte visité" xfId="1914" builtinId="9" hidden="1"/>
    <cellStyle name="Lien hypertexte visité" xfId="1922" builtinId="9" hidden="1"/>
    <cellStyle name="Lien hypertexte visité" xfId="1930" builtinId="9" hidden="1"/>
    <cellStyle name="Lien hypertexte visité" xfId="1938" builtinId="9" hidden="1"/>
    <cellStyle name="Lien hypertexte visité" xfId="1946" builtinId="9" hidden="1"/>
    <cellStyle name="Lien hypertexte visité" xfId="1954" builtinId="9" hidden="1"/>
    <cellStyle name="Lien hypertexte visité" xfId="1962" builtinId="9" hidden="1"/>
    <cellStyle name="Lien hypertexte visité" xfId="1970" builtinId="9" hidden="1"/>
    <cellStyle name="Lien hypertexte visité" xfId="1978" builtinId="9" hidden="1"/>
    <cellStyle name="Lien hypertexte visité" xfId="1986" builtinId="9" hidden="1"/>
    <cellStyle name="Lien hypertexte visité" xfId="1994" builtinId="9" hidden="1"/>
    <cellStyle name="Lien hypertexte visité" xfId="2002" builtinId="9" hidden="1"/>
    <cellStyle name="Lien hypertexte visité" xfId="2010" builtinId="9" hidden="1"/>
    <cellStyle name="Lien hypertexte visité" xfId="2018" builtinId="9" hidden="1"/>
    <cellStyle name="Lien hypertexte visité" xfId="2026" builtinId="9" hidden="1"/>
    <cellStyle name="Lien hypertexte visité" xfId="2034" builtinId="9" hidden="1"/>
    <cellStyle name="Lien hypertexte visité" xfId="2042" builtinId="9" hidden="1"/>
    <cellStyle name="Lien hypertexte visité" xfId="2050" builtinId="9" hidden="1"/>
    <cellStyle name="Lien hypertexte visité" xfId="2058" builtinId="9" hidden="1"/>
    <cellStyle name="Lien hypertexte visité" xfId="2066" builtinId="9" hidden="1"/>
    <cellStyle name="Lien hypertexte visité" xfId="2074" builtinId="9" hidden="1"/>
    <cellStyle name="Lien hypertexte visité" xfId="2082" builtinId="9" hidden="1"/>
    <cellStyle name="Lien hypertexte visité" xfId="2090" builtinId="9" hidden="1"/>
    <cellStyle name="Lien hypertexte visité" xfId="2098" builtinId="9" hidden="1"/>
    <cellStyle name="Lien hypertexte visité" xfId="2106" builtinId="9" hidden="1"/>
    <cellStyle name="Lien hypertexte visité" xfId="2114" builtinId="9" hidden="1"/>
    <cellStyle name="Lien hypertexte visité" xfId="2122" builtinId="9" hidden="1"/>
    <cellStyle name="Lien hypertexte visité" xfId="2130" builtinId="9" hidden="1"/>
    <cellStyle name="Lien hypertexte visité" xfId="2138" builtinId="9" hidden="1"/>
    <cellStyle name="Lien hypertexte visité" xfId="2146" builtinId="9" hidden="1"/>
    <cellStyle name="Lien hypertexte visité" xfId="2154" builtinId="9" hidden="1"/>
    <cellStyle name="Lien hypertexte visité" xfId="2162" builtinId="9" hidden="1"/>
    <cellStyle name="Lien hypertexte visité" xfId="2170" builtinId="9" hidden="1"/>
    <cellStyle name="Lien hypertexte visité" xfId="2178" builtinId="9" hidden="1"/>
    <cellStyle name="Lien hypertexte visité" xfId="2186" builtinId="9" hidden="1"/>
    <cellStyle name="Lien hypertexte visité" xfId="2194" builtinId="9" hidden="1"/>
    <cellStyle name="Lien hypertexte visité" xfId="2203" builtinId="9" hidden="1"/>
    <cellStyle name="Lien hypertexte visité" xfId="2210" builtinId="9" hidden="1"/>
    <cellStyle name="Lien hypertexte visité" xfId="2218" builtinId="9" hidden="1"/>
    <cellStyle name="Lien hypertexte visité" xfId="2226" builtinId="9" hidden="1"/>
    <cellStyle name="Lien hypertexte visité" xfId="2234" builtinId="9" hidden="1"/>
    <cellStyle name="Lien hypertexte visité" xfId="2242" builtinId="9" hidden="1"/>
    <cellStyle name="Lien hypertexte visité" xfId="2250" builtinId="9" hidden="1"/>
    <cellStyle name="Lien hypertexte visité" xfId="2258" builtinId="9" hidden="1"/>
    <cellStyle name="Lien hypertexte visité" xfId="2266" builtinId="9" hidden="1"/>
    <cellStyle name="Lien hypertexte visité" xfId="2274" builtinId="9" hidden="1"/>
    <cellStyle name="Lien hypertexte visité" xfId="2282" builtinId="9" hidden="1"/>
    <cellStyle name="Lien hypertexte visité" xfId="2290" builtinId="9" hidden="1"/>
    <cellStyle name="Lien hypertexte visité" xfId="2298" builtinId="9" hidden="1"/>
    <cellStyle name="Lien hypertexte visité" xfId="2306" builtinId="9" hidden="1"/>
    <cellStyle name="Lien hypertexte visité" xfId="2314" builtinId="9" hidden="1"/>
    <cellStyle name="Lien hypertexte visité" xfId="2322" builtinId="9" hidden="1"/>
    <cellStyle name="Lien hypertexte visité" xfId="2330" builtinId="9" hidden="1"/>
    <cellStyle name="Lien hypertexte visité" xfId="2338" builtinId="9" hidden="1"/>
    <cellStyle name="Lien hypertexte visité" xfId="2346" builtinId="9" hidden="1"/>
    <cellStyle name="Lien hypertexte visité" xfId="2354" builtinId="9" hidden="1"/>
    <cellStyle name="Lien hypertexte visité" xfId="2362" builtinId="9" hidden="1"/>
    <cellStyle name="Lien hypertexte visité" xfId="2370" builtinId="9" hidden="1"/>
    <cellStyle name="Lien hypertexte visité" xfId="2378" builtinId="9" hidden="1"/>
    <cellStyle name="Lien hypertexte visité" xfId="2386" builtinId="9" hidden="1"/>
    <cellStyle name="Lien hypertexte visité" xfId="2394" builtinId="9" hidden="1"/>
    <cellStyle name="Lien hypertexte visité" xfId="2402" builtinId="9" hidden="1"/>
    <cellStyle name="Lien hypertexte visité" xfId="2410" builtinId="9" hidden="1"/>
    <cellStyle name="Lien hypertexte visité" xfId="2418" builtinId="9" hidden="1"/>
    <cellStyle name="Lien hypertexte visité" xfId="2426" builtinId="9" hidden="1"/>
    <cellStyle name="Lien hypertexte visité" xfId="2434" builtinId="9" hidden="1"/>
    <cellStyle name="Lien hypertexte visité" xfId="2442" builtinId="9" hidden="1"/>
    <cellStyle name="Lien hypertexte visité" xfId="2450" builtinId="9" hidden="1"/>
    <cellStyle name="Lien hypertexte visité" xfId="2458" builtinId="9" hidden="1"/>
    <cellStyle name="Lien hypertexte visité" xfId="2466" builtinId="9" hidden="1"/>
    <cellStyle name="Lien hypertexte visité" xfId="2474" builtinId="9" hidden="1"/>
    <cellStyle name="Lien hypertexte visité" xfId="2482" builtinId="9" hidden="1"/>
    <cellStyle name="Lien hypertexte visité" xfId="2490" builtinId="9" hidden="1"/>
    <cellStyle name="Lien hypertexte visité" xfId="2498" builtinId="9" hidden="1"/>
    <cellStyle name="Lien hypertexte visité" xfId="2506" builtinId="9" hidden="1"/>
    <cellStyle name="Lien hypertexte visité" xfId="2514" builtinId="9" hidden="1"/>
    <cellStyle name="Lien hypertexte visité" xfId="2522" builtinId="9" hidden="1"/>
    <cellStyle name="Lien hypertexte visité" xfId="2530" builtinId="9" hidden="1"/>
    <cellStyle name="Lien hypertexte visité" xfId="2538" builtinId="9" hidden="1"/>
    <cellStyle name="Lien hypertexte visité" xfId="2546" builtinId="9" hidden="1"/>
    <cellStyle name="Lien hypertexte visité" xfId="2554" builtinId="9" hidden="1"/>
    <cellStyle name="Lien hypertexte visité" xfId="2562" builtinId="9" hidden="1"/>
    <cellStyle name="Lien hypertexte visité" xfId="2570" builtinId="9" hidden="1"/>
    <cellStyle name="Lien hypertexte visité" xfId="2578" builtinId="9" hidden="1"/>
    <cellStyle name="Lien hypertexte visité" xfId="2586" builtinId="9" hidden="1"/>
    <cellStyle name="Lien hypertexte visité" xfId="2594" builtinId="9" hidden="1"/>
    <cellStyle name="Lien hypertexte visité" xfId="2602" builtinId="9" hidden="1"/>
    <cellStyle name="Lien hypertexte visité" xfId="2610" builtinId="9" hidden="1"/>
    <cellStyle name="Lien hypertexte visité" xfId="2618" builtinId="9" hidden="1"/>
    <cellStyle name="Lien hypertexte visité" xfId="2626" builtinId="9" hidden="1"/>
    <cellStyle name="Lien hypertexte visité" xfId="2634" builtinId="9" hidden="1"/>
    <cellStyle name="Lien hypertexte visité" xfId="2642" builtinId="9" hidden="1"/>
    <cellStyle name="Lien hypertexte visité" xfId="2650" builtinId="9" hidden="1"/>
    <cellStyle name="Lien hypertexte visité" xfId="2658" builtinId="9" hidden="1"/>
    <cellStyle name="Lien hypertexte visité" xfId="2666" builtinId="9" hidden="1"/>
    <cellStyle name="Lien hypertexte visité" xfId="2674" builtinId="9" hidden="1"/>
    <cellStyle name="Lien hypertexte visité" xfId="2682" builtinId="9" hidden="1"/>
    <cellStyle name="Lien hypertexte visité" xfId="2690" builtinId="9" hidden="1"/>
    <cellStyle name="Lien hypertexte visité" xfId="2698" builtinId="9" hidden="1"/>
    <cellStyle name="Lien hypertexte visité" xfId="2706" builtinId="9" hidden="1"/>
    <cellStyle name="Lien hypertexte visité" xfId="2714" builtinId="9" hidden="1"/>
    <cellStyle name="Lien hypertexte visité" xfId="2722" builtinId="9" hidden="1"/>
    <cellStyle name="Lien hypertexte visité" xfId="2730" builtinId="9" hidden="1"/>
    <cellStyle name="Lien hypertexte visité" xfId="2738" builtinId="9" hidden="1"/>
    <cellStyle name="Lien hypertexte visité" xfId="2746" builtinId="9" hidden="1"/>
    <cellStyle name="Lien hypertexte visité" xfId="2754" builtinId="9" hidden="1"/>
    <cellStyle name="Lien hypertexte visité" xfId="2762" builtinId="9" hidden="1"/>
    <cellStyle name="Lien hypertexte visité" xfId="2770" builtinId="9" hidden="1"/>
    <cellStyle name="Lien hypertexte visité" xfId="2778" builtinId="9" hidden="1"/>
    <cellStyle name="Lien hypertexte visité" xfId="2786" builtinId="9" hidden="1"/>
    <cellStyle name="Lien hypertexte visité" xfId="2794" builtinId="9" hidden="1"/>
    <cellStyle name="Lien hypertexte visité" xfId="2802" builtinId="9" hidden="1"/>
    <cellStyle name="Lien hypertexte visité" xfId="2810" builtinId="9" hidden="1"/>
    <cellStyle name="Lien hypertexte visité" xfId="2818" builtinId="9" hidden="1"/>
    <cellStyle name="Lien hypertexte visité" xfId="2826" builtinId="9" hidden="1"/>
    <cellStyle name="Lien hypertexte visité" xfId="2834" builtinId="9" hidden="1"/>
    <cellStyle name="Lien hypertexte visité" xfId="2842" builtinId="9" hidden="1"/>
    <cellStyle name="Lien hypertexte visité" xfId="2850" builtinId="9" hidden="1"/>
    <cellStyle name="Lien hypertexte visité" xfId="2858" builtinId="9" hidden="1"/>
    <cellStyle name="Lien hypertexte visité" xfId="2866" builtinId="9" hidden="1"/>
    <cellStyle name="Lien hypertexte visité" xfId="2874" builtinId="9" hidden="1"/>
    <cellStyle name="Lien hypertexte visité" xfId="2882" builtinId="9" hidden="1"/>
    <cellStyle name="Lien hypertexte visité" xfId="2890" builtinId="9" hidden="1"/>
    <cellStyle name="Lien hypertexte visité" xfId="2898" builtinId="9" hidden="1"/>
    <cellStyle name="Lien hypertexte visité" xfId="2906" builtinId="9" hidden="1"/>
    <cellStyle name="Lien hypertexte visité" xfId="2914" builtinId="9" hidden="1"/>
    <cellStyle name="Lien hypertexte visité" xfId="2922" builtinId="9" hidden="1"/>
    <cellStyle name="Lien hypertexte visité" xfId="2930" builtinId="9" hidden="1"/>
    <cellStyle name="Lien hypertexte visité" xfId="2938" builtinId="9" hidden="1"/>
    <cellStyle name="Lien hypertexte visité" xfId="2946" builtinId="9" hidden="1"/>
    <cellStyle name="Lien hypertexte visité" xfId="2954" builtinId="9" hidden="1"/>
    <cellStyle name="Lien hypertexte visité" xfId="2962" builtinId="9" hidden="1"/>
    <cellStyle name="Lien hypertexte visité" xfId="2970" builtinId="9" hidden="1"/>
    <cellStyle name="Lien hypertexte visité" xfId="2978" builtinId="9" hidden="1"/>
    <cellStyle name="Lien hypertexte visité" xfId="2986" builtinId="9" hidden="1"/>
    <cellStyle name="Lien hypertexte visité" xfId="2994" builtinId="9" hidden="1"/>
    <cellStyle name="Lien hypertexte visité" xfId="3002" builtinId="9" hidden="1"/>
    <cellStyle name="Lien hypertexte visité" xfId="3010" builtinId="9" hidden="1"/>
    <cellStyle name="Lien hypertexte visité" xfId="3018" builtinId="9" hidden="1"/>
    <cellStyle name="Lien hypertexte visité" xfId="3026" builtinId="9" hidden="1"/>
    <cellStyle name="Lien hypertexte visité" xfId="3034" builtinId="9" hidden="1"/>
    <cellStyle name="Lien hypertexte visité" xfId="3042" builtinId="9" hidden="1"/>
    <cellStyle name="Lien hypertexte visité" xfId="3050" builtinId="9" hidden="1"/>
    <cellStyle name="Lien hypertexte visité" xfId="3058" builtinId="9" hidden="1"/>
    <cellStyle name="Lien hypertexte visité" xfId="3066" builtinId="9" hidden="1"/>
    <cellStyle name="Lien hypertexte visité" xfId="3074" builtinId="9" hidden="1"/>
    <cellStyle name="Lien hypertexte visité" xfId="3082" builtinId="9" hidden="1"/>
    <cellStyle name="Lien hypertexte visité" xfId="3090" builtinId="9" hidden="1"/>
    <cellStyle name="Lien hypertexte visité" xfId="3098" builtinId="9" hidden="1"/>
    <cellStyle name="Lien hypertexte visité" xfId="3106" builtinId="9" hidden="1"/>
    <cellStyle name="Lien hypertexte visité" xfId="3114" builtinId="9" hidden="1"/>
    <cellStyle name="Lien hypertexte visité" xfId="3122" builtinId="9" hidden="1"/>
    <cellStyle name="Lien hypertexte visité" xfId="3130" builtinId="9" hidden="1"/>
    <cellStyle name="Lien hypertexte visité" xfId="3138" builtinId="9" hidden="1"/>
    <cellStyle name="Lien hypertexte visité" xfId="3146" builtinId="9" hidden="1"/>
    <cellStyle name="Lien hypertexte visité" xfId="3154" builtinId="9" hidden="1"/>
    <cellStyle name="Lien hypertexte visité" xfId="3162" builtinId="9" hidden="1"/>
    <cellStyle name="Lien hypertexte visité" xfId="3170" builtinId="9" hidden="1"/>
    <cellStyle name="Lien hypertexte visité" xfId="3178" builtinId="9" hidden="1"/>
    <cellStyle name="Lien hypertexte visité" xfId="3186" builtinId="9" hidden="1"/>
    <cellStyle name="Lien hypertexte visité" xfId="3194" builtinId="9" hidden="1"/>
    <cellStyle name="Lien hypertexte visité" xfId="3202" builtinId="9" hidden="1"/>
    <cellStyle name="Lien hypertexte visité" xfId="3210" builtinId="9" hidden="1"/>
    <cellStyle name="Lien hypertexte visité" xfId="3218" builtinId="9" hidden="1"/>
    <cellStyle name="Lien hypertexte visité" xfId="3226" builtinId="9" hidden="1"/>
    <cellStyle name="Lien hypertexte visité" xfId="3234" builtinId="9" hidden="1"/>
    <cellStyle name="Lien hypertexte visité" xfId="3242" builtinId="9" hidden="1"/>
    <cellStyle name="Lien hypertexte visité" xfId="3250" builtinId="9" hidden="1"/>
    <cellStyle name="Lien hypertexte visité" xfId="3258" builtinId="9" hidden="1"/>
    <cellStyle name="Lien hypertexte visité" xfId="3266" builtinId="9" hidden="1"/>
    <cellStyle name="Lien hypertexte visité" xfId="3274" builtinId="9" hidden="1"/>
    <cellStyle name="Lien hypertexte visité" xfId="3282" builtinId="9" hidden="1"/>
    <cellStyle name="Lien hypertexte visité" xfId="3290" builtinId="9" hidden="1"/>
    <cellStyle name="Lien hypertexte visité" xfId="3298" builtinId="9" hidden="1"/>
    <cellStyle name="Lien hypertexte visité" xfId="3306" builtinId="9" hidden="1"/>
    <cellStyle name="Lien hypertexte visité" xfId="3314" builtinId="9" hidden="1"/>
    <cellStyle name="Lien hypertexte visité" xfId="3322" builtinId="9" hidden="1"/>
    <cellStyle name="Lien hypertexte visité" xfId="3330" builtinId="9" hidden="1"/>
    <cellStyle name="Lien hypertexte visité" xfId="3338" builtinId="9" hidden="1"/>
    <cellStyle name="Lien hypertexte visité" xfId="3346" builtinId="9" hidden="1"/>
    <cellStyle name="Lien hypertexte visité" xfId="3354" builtinId="9" hidden="1"/>
    <cellStyle name="Lien hypertexte visité" xfId="3362" builtinId="9" hidden="1"/>
    <cellStyle name="Lien hypertexte visité" xfId="3370" builtinId="9" hidden="1"/>
    <cellStyle name="Lien hypertexte visité" xfId="3378" builtinId="9" hidden="1"/>
    <cellStyle name="Lien hypertexte visité" xfId="3386" builtinId="9" hidden="1"/>
    <cellStyle name="Lien hypertexte visité" xfId="3394" builtinId="9" hidden="1"/>
    <cellStyle name="Lien hypertexte visité" xfId="3402" builtinId="9" hidden="1"/>
    <cellStyle name="Lien hypertexte visité" xfId="3410" builtinId="9" hidden="1"/>
    <cellStyle name="Lien hypertexte visité" xfId="3418" builtinId="9" hidden="1"/>
    <cellStyle name="Lien hypertexte visité" xfId="3426" builtinId="9" hidden="1"/>
    <cellStyle name="Lien hypertexte visité" xfId="3434" builtinId="9" hidden="1"/>
    <cellStyle name="Lien hypertexte visité" xfId="3442" builtinId="9" hidden="1"/>
    <cellStyle name="Lien hypertexte visité" xfId="3450" builtinId="9" hidden="1"/>
    <cellStyle name="Lien hypertexte visité" xfId="3458" builtinId="9" hidden="1"/>
    <cellStyle name="Lien hypertexte visité" xfId="3466" builtinId="9" hidden="1"/>
    <cellStyle name="Lien hypertexte visité" xfId="3474" builtinId="9" hidden="1"/>
    <cellStyle name="Lien hypertexte visité" xfId="3482" builtinId="9" hidden="1"/>
    <cellStyle name="Lien hypertexte visité" xfId="3490" builtinId="9" hidden="1"/>
    <cellStyle name="Lien hypertexte visité" xfId="3498" builtinId="9" hidden="1"/>
    <cellStyle name="Lien hypertexte visité" xfId="3506" builtinId="9" hidden="1"/>
    <cellStyle name="Lien hypertexte visité" xfId="3514" builtinId="9" hidden="1"/>
    <cellStyle name="Lien hypertexte visité" xfId="3522" builtinId="9" hidden="1"/>
    <cellStyle name="Lien hypertexte visité" xfId="3530" builtinId="9" hidden="1"/>
    <cellStyle name="Lien hypertexte visité" xfId="3538" builtinId="9" hidden="1"/>
    <cellStyle name="Lien hypertexte visité" xfId="3546" builtinId="9" hidden="1"/>
    <cellStyle name="Lien hypertexte visité" xfId="3554" builtinId="9" hidden="1"/>
    <cellStyle name="Lien hypertexte visité" xfId="3563" builtinId="9" hidden="1"/>
    <cellStyle name="Lien hypertexte visité" xfId="3571" builtinId="9" hidden="1"/>
    <cellStyle name="Lien hypertexte visité" xfId="3579" builtinId="9" hidden="1"/>
    <cellStyle name="Lien hypertexte visité" xfId="3587" builtinId="9" hidden="1"/>
    <cellStyle name="Lien hypertexte visité" xfId="3595" builtinId="9" hidden="1"/>
    <cellStyle name="Lien hypertexte visité" xfId="3603" builtinId="9" hidden="1"/>
    <cellStyle name="Lien hypertexte visité" xfId="3611" builtinId="9" hidden="1"/>
    <cellStyle name="Lien hypertexte visité" xfId="3619" builtinId="9" hidden="1"/>
    <cellStyle name="Lien hypertexte visité" xfId="3627" builtinId="9" hidden="1"/>
    <cellStyle name="Lien hypertexte visité" xfId="3635" builtinId="9" hidden="1"/>
    <cellStyle name="Lien hypertexte visité" xfId="3643" builtinId="9" hidden="1"/>
    <cellStyle name="Lien hypertexte visité" xfId="3651" builtinId="9" hidden="1"/>
    <cellStyle name="Lien hypertexte visité" xfId="3662" builtinId="9" hidden="1"/>
    <cellStyle name="Lien hypertexte visité" xfId="3672" builtinId="9" hidden="1"/>
    <cellStyle name="Lien hypertexte visité" xfId="3682" builtinId="9" hidden="1"/>
    <cellStyle name="Lien hypertexte visité" xfId="3690" builtinId="9" hidden="1"/>
    <cellStyle name="Lien hypertexte visité" xfId="3699" builtinId="9" hidden="1"/>
    <cellStyle name="Lien hypertexte visité" xfId="3707" builtinId="9" hidden="1"/>
    <cellStyle name="Lien hypertexte visité" xfId="3715" builtinId="9" hidden="1"/>
    <cellStyle name="Lien hypertexte visité" xfId="3723" builtinId="9" hidden="1"/>
    <cellStyle name="Lien hypertexte visité" xfId="3731" builtinId="9" hidden="1"/>
    <cellStyle name="Lien hypertexte visité" xfId="3739" builtinId="9" hidden="1"/>
    <cellStyle name="Lien hypertexte visité" xfId="3747" builtinId="9" hidden="1"/>
    <cellStyle name="Lien hypertexte visité" xfId="3755" builtinId="9" hidden="1"/>
    <cellStyle name="Lien hypertexte visité" xfId="3763" builtinId="9" hidden="1"/>
    <cellStyle name="Lien hypertexte visité" xfId="3771" builtinId="9" hidden="1"/>
    <cellStyle name="Lien hypertexte visité" xfId="3779" builtinId="9" hidden="1"/>
    <cellStyle name="Lien hypertexte visité" xfId="3787" builtinId="9" hidden="1"/>
    <cellStyle name="Lien hypertexte visité" xfId="3795" builtinId="9" hidden="1"/>
    <cellStyle name="Lien hypertexte visité" xfId="3803" builtinId="9" hidden="1"/>
    <cellStyle name="Lien hypertexte visité" xfId="3811" builtinId="9" hidden="1"/>
    <cellStyle name="Lien hypertexte visité" xfId="3819" builtinId="9" hidden="1"/>
    <cellStyle name="Lien hypertexte visité" xfId="3827" builtinId="9" hidden="1"/>
    <cellStyle name="Lien hypertexte visité" xfId="3835" builtinId="9" hidden="1"/>
    <cellStyle name="Lien hypertexte visité" xfId="3843" builtinId="9" hidden="1"/>
    <cellStyle name="Lien hypertexte visité" xfId="3851" builtinId="9" hidden="1"/>
    <cellStyle name="Lien hypertexte visité" xfId="3859" builtinId="9" hidden="1"/>
    <cellStyle name="Lien hypertexte visité" xfId="3867" builtinId="9" hidden="1"/>
    <cellStyle name="Lien hypertexte visité" xfId="3875" builtinId="9" hidden="1"/>
    <cellStyle name="Lien hypertexte visité" xfId="3883" builtinId="9" hidden="1"/>
    <cellStyle name="Lien hypertexte visité" xfId="3892" builtinId="9" hidden="1"/>
    <cellStyle name="Lien hypertexte visité" xfId="3900" builtinId="9" hidden="1"/>
    <cellStyle name="Lien hypertexte visité" xfId="3908" builtinId="9" hidden="1"/>
    <cellStyle name="Lien hypertexte visité" xfId="3916" builtinId="9" hidden="1"/>
    <cellStyle name="Lien hypertexte visité" xfId="3924" builtinId="9" hidden="1"/>
    <cellStyle name="Lien hypertexte visité" xfId="3928" builtinId="9" hidden="1"/>
    <cellStyle name="Lien hypertexte visité" xfId="3936" builtinId="9" hidden="1"/>
    <cellStyle name="Lien hypertexte visité" xfId="3944" builtinId="9" hidden="1"/>
    <cellStyle name="Lien hypertexte visité" xfId="3952" builtinId="9" hidden="1"/>
    <cellStyle name="Lien hypertexte visité" xfId="3960" builtinId="9" hidden="1"/>
    <cellStyle name="Lien hypertexte visité" xfId="3968" builtinId="9" hidden="1"/>
    <cellStyle name="Lien hypertexte visité" xfId="3976" builtinId="9" hidden="1"/>
    <cellStyle name="Lien hypertexte visité" xfId="3984" builtinId="9" hidden="1"/>
    <cellStyle name="Lien hypertexte visité" xfId="3992" builtinId="9" hidden="1"/>
    <cellStyle name="Lien hypertexte visité" xfId="4000" builtinId="9" hidden="1"/>
    <cellStyle name="Lien hypertexte visité" xfId="4008" builtinId="9" hidden="1"/>
    <cellStyle name="Lien hypertexte visité" xfId="4016" builtinId="9" hidden="1"/>
    <cellStyle name="Lien hypertexte visité" xfId="4024" builtinId="9" hidden="1"/>
    <cellStyle name="Lien hypertexte visité" xfId="4032" builtinId="9" hidden="1"/>
    <cellStyle name="Lien hypertexte visité" xfId="4040" builtinId="9" hidden="1"/>
    <cellStyle name="Lien hypertexte visité" xfId="4048" builtinId="9" hidden="1"/>
    <cellStyle name="Lien hypertexte visité" xfId="4056" builtinId="9" hidden="1"/>
    <cellStyle name="Lien hypertexte visité" xfId="4064" builtinId="9" hidden="1"/>
    <cellStyle name="Lien hypertexte visité" xfId="4072" builtinId="9" hidden="1"/>
    <cellStyle name="Lien hypertexte visité" xfId="4080" builtinId="9" hidden="1"/>
    <cellStyle name="Lien hypertexte visité" xfId="4088" builtinId="9" hidden="1"/>
    <cellStyle name="Lien hypertexte visité" xfId="4096" builtinId="9" hidden="1"/>
    <cellStyle name="Lien hypertexte visité" xfId="4104" builtinId="9" hidden="1"/>
    <cellStyle name="Lien hypertexte visité" xfId="4112" builtinId="9" hidden="1"/>
    <cellStyle name="Lien hypertexte visité" xfId="4120" builtinId="9" hidden="1"/>
    <cellStyle name="Lien hypertexte visité" xfId="4128" builtinId="9" hidden="1"/>
    <cellStyle name="Lien hypertexte visité" xfId="4136" builtinId="9" hidden="1"/>
    <cellStyle name="Lien hypertexte visité" xfId="4144" builtinId="9" hidden="1"/>
    <cellStyle name="Lien hypertexte visité" xfId="4152" builtinId="9" hidden="1"/>
    <cellStyle name="Lien hypertexte visité" xfId="4160" builtinId="9" hidden="1"/>
    <cellStyle name="Lien hypertexte visité" xfId="4168" builtinId="9" hidden="1"/>
    <cellStyle name="Lien hypertexte visité" xfId="4176" builtinId="9" hidden="1"/>
    <cellStyle name="Lien hypertexte visité" xfId="4184" builtinId="9" hidden="1"/>
    <cellStyle name="Lien hypertexte visité" xfId="4192" builtinId="9" hidden="1"/>
    <cellStyle name="Lien hypertexte visité" xfId="4200" builtinId="9" hidden="1"/>
    <cellStyle name="Lien hypertexte visité" xfId="4208" builtinId="9" hidden="1"/>
    <cellStyle name="Lien hypertexte visité" xfId="4216" builtinId="9" hidden="1"/>
    <cellStyle name="Lien hypertexte visité" xfId="4224" builtinId="9" hidden="1"/>
    <cellStyle name="Lien hypertexte visité" xfId="4232" builtinId="9" hidden="1"/>
    <cellStyle name="Lien hypertexte visité" xfId="4240" builtinId="9" hidden="1"/>
    <cellStyle name="Lien hypertexte visité" xfId="4248" builtinId="9" hidden="1"/>
    <cellStyle name="Lien hypertexte visité" xfId="4256" builtinId="9" hidden="1"/>
    <cellStyle name="Lien hypertexte visité" xfId="4264" builtinId="9" hidden="1"/>
    <cellStyle name="Lien hypertexte visité" xfId="4272" builtinId="9" hidden="1"/>
    <cellStyle name="Lien hypertexte visité" xfId="4280" builtinId="9" hidden="1"/>
    <cellStyle name="Lien hypertexte visité" xfId="4288" builtinId="9" hidden="1"/>
    <cellStyle name="Lien hypertexte visité" xfId="4296" builtinId="9" hidden="1"/>
    <cellStyle name="Lien hypertexte visité" xfId="4304" builtinId="9" hidden="1"/>
    <cellStyle name="Lien hypertexte visité" xfId="4312" builtinId="9" hidden="1"/>
    <cellStyle name="Lien hypertexte visité" xfId="4320" builtinId="9" hidden="1"/>
    <cellStyle name="Lien hypertexte visité" xfId="4328" builtinId="9" hidden="1"/>
    <cellStyle name="Lien hypertexte visité" xfId="4336" builtinId="9" hidden="1"/>
    <cellStyle name="Lien hypertexte visité" xfId="4344" builtinId="9" hidden="1"/>
    <cellStyle name="Lien hypertexte visité" xfId="4352" builtinId="9" hidden="1"/>
    <cellStyle name="Lien hypertexte visité" xfId="4360" builtinId="9" hidden="1"/>
    <cellStyle name="Lien hypertexte visité" xfId="4368" builtinId="9" hidden="1"/>
    <cellStyle name="Lien hypertexte visité" xfId="4376" builtinId="9" hidden="1"/>
    <cellStyle name="Lien hypertexte visité" xfId="4384" builtinId="9" hidden="1"/>
    <cellStyle name="Lien hypertexte visité" xfId="4392" builtinId="9" hidden="1"/>
    <cellStyle name="Lien hypertexte visité" xfId="4400" builtinId="9" hidden="1"/>
    <cellStyle name="Lien hypertexte visité" xfId="4408" builtinId="9" hidden="1"/>
    <cellStyle name="Lien hypertexte visité" xfId="4416" builtinId="9" hidden="1"/>
    <cellStyle name="Lien hypertexte visité" xfId="4424" builtinId="9" hidden="1"/>
    <cellStyle name="Lien hypertexte visité" xfId="4432" builtinId="9" hidden="1"/>
    <cellStyle name="Lien hypertexte visité" xfId="4440" builtinId="9" hidden="1"/>
    <cellStyle name="Lien hypertexte visité" xfId="4448" builtinId="9" hidden="1"/>
    <cellStyle name="Lien hypertexte visité" xfId="4456" builtinId="9" hidden="1"/>
    <cellStyle name="Lien hypertexte visité" xfId="4464" builtinId="9" hidden="1"/>
    <cellStyle name="Lien hypertexte visité" xfId="4472" builtinId="9" hidden="1"/>
    <cellStyle name="Lien hypertexte visité" xfId="4480" builtinId="9" hidden="1"/>
    <cellStyle name="Lien hypertexte visité" xfId="4488" builtinId="9" hidden="1"/>
    <cellStyle name="Lien hypertexte visité" xfId="4496" builtinId="9" hidden="1"/>
    <cellStyle name="Lien hypertexte visité" xfId="4504" builtinId="9" hidden="1"/>
    <cellStyle name="Lien hypertexte visité" xfId="4512" builtinId="9" hidden="1"/>
    <cellStyle name="Lien hypertexte visité" xfId="4520" builtinId="9" hidden="1"/>
    <cellStyle name="Lien hypertexte visité" xfId="4528" builtinId="9" hidden="1"/>
    <cellStyle name="Lien hypertexte visité" xfId="4536" builtinId="9" hidden="1"/>
    <cellStyle name="Lien hypertexte visité" xfId="4544" builtinId="9" hidden="1"/>
    <cellStyle name="Lien hypertexte visité" xfId="4552" builtinId="9" hidden="1"/>
    <cellStyle name="Lien hypertexte visité" xfId="4560" builtinId="9" hidden="1"/>
    <cellStyle name="Lien hypertexte visité" xfId="4568" builtinId="9" hidden="1"/>
    <cellStyle name="Lien hypertexte visité" xfId="4576" builtinId="9" hidden="1"/>
    <cellStyle name="Lien hypertexte visité" xfId="4584" builtinId="9" hidden="1"/>
    <cellStyle name="Lien hypertexte visité" xfId="4592" builtinId="9" hidden="1"/>
    <cellStyle name="Lien hypertexte visité" xfId="4600" builtinId="9" hidden="1"/>
    <cellStyle name="Lien hypertexte visité" xfId="4608" builtinId="9" hidden="1"/>
    <cellStyle name="Lien hypertexte visité" xfId="4616" builtinId="9" hidden="1"/>
    <cellStyle name="Lien hypertexte visité" xfId="4624" builtinId="9" hidden="1"/>
    <cellStyle name="Lien hypertexte visité" xfId="4632" builtinId="9" hidden="1"/>
    <cellStyle name="Lien hypertexte visité" xfId="4640" builtinId="9" hidden="1"/>
    <cellStyle name="Lien hypertexte visité" xfId="4648" builtinId="9" hidden="1"/>
    <cellStyle name="Lien hypertexte visité" xfId="4656" builtinId="9" hidden="1"/>
    <cellStyle name="Lien hypertexte visité" xfId="4664" builtinId="9" hidden="1"/>
    <cellStyle name="Lien hypertexte visité" xfId="4672" builtinId="9" hidden="1"/>
    <cellStyle name="Lien hypertexte visité" xfId="4680" builtinId="9" hidden="1"/>
    <cellStyle name="Lien hypertexte visité" xfId="4688" builtinId="9" hidden="1"/>
    <cellStyle name="Lien hypertexte visité" xfId="4696" builtinId="9" hidden="1"/>
    <cellStyle name="Lien hypertexte visité" xfId="4704" builtinId="9" hidden="1"/>
    <cellStyle name="Lien hypertexte visité" xfId="4712" builtinId="9" hidden="1"/>
    <cellStyle name="Lien hypertexte visité" xfId="4720" builtinId="9" hidden="1"/>
    <cellStyle name="Lien hypertexte visité" xfId="4728" builtinId="9" hidden="1"/>
    <cellStyle name="Lien hypertexte visité" xfId="4736" builtinId="9" hidden="1"/>
    <cellStyle name="Lien hypertexte visité" xfId="4744" builtinId="9" hidden="1"/>
    <cellStyle name="Lien hypertexte visité" xfId="4752" builtinId="9" hidden="1"/>
    <cellStyle name="Lien hypertexte visité" xfId="4760" builtinId="9" hidden="1"/>
    <cellStyle name="Lien hypertexte visité" xfId="4768" builtinId="9" hidden="1"/>
    <cellStyle name="Lien hypertexte visité" xfId="4776" builtinId="9" hidden="1"/>
    <cellStyle name="Lien hypertexte visité" xfId="4784" builtinId="9" hidden="1"/>
    <cellStyle name="Lien hypertexte visité" xfId="4792" builtinId="9" hidden="1"/>
    <cellStyle name="Lien hypertexte visité" xfId="4800" builtinId="9" hidden="1"/>
    <cellStyle name="Lien hypertexte visité" xfId="4808" builtinId="9" hidden="1"/>
    <cellStyle name="Lien hypertexte visité" xfId="4816" builtinId="9" hidden="1"/>
    <cellStyle name="Lien hypertexte visité" xfId="4824" builtinId="9" hidden="1"/>
    <cellStyle name="Lien hypertexte visité" xfId="4832" builtinId="9" hidden="1"/>
    <cellStyle name="Lien hypertexte visité" xfId="4840" builtinId="9" hidden="1"/>
    <cellStyle name="Lien hypertexte visité" xfId="4848" builtinId="9" hidden="1"/>
    <cellStyle name="Lien hypertexte visité" xfId="4856" builtinId="9" hidden="1"/>
    <cellStyle name="Lien hypertexte visité" xfId="4864" builtinId="9" hidden="1"/>
    <cellStyle name="Lien hypertexte visité" xfId="4872" builtinId="9" hidden="1"/>
    <cellStyle name="Lien hypertexte visité" xfId="4880" builtinId="9" hidden="1"/>
    <cellStyle name="Lien hypertexte visité" xfId="4888" builtinId="9" hidden="1"/>
    <cellStyle name="Lien hypertexte visité" xfId="4896" builtinId="9" hidden="1"/>
    <cellStyle name="Lien hypertexte visité" xfId="4904" builtinId="9" hidden="1"/>
    <cellStyle name="Lien hypertexte visité" xfId="4912" builtinId="9" hidden="1"/>
    <cellStyle name="Lien hypertexte visité" xfId="4920" builtinId="9" hidden="1"/>
    <cellStyle name="Lien hypertexte visité" xfId="4928" builtinId="9" hidden="1"/>
    <cellStyle name="Lien hypertexte visité" xfId="4936" builtinId="9" hidden="1"/>
    <cellStyle name="Lien hypertexte visité" xfId="4944" builtinId="9" hidden="1"/>
    <cellStyle name="Lien hypertexte visité" xfId="4952" builtinId="9" hidden="1"/>
    <cellStyle name="Lien hypertexte visité" xfId="4960" builtinId="9" hidden="1"/>
    <cellStyle name="Lien hypertexte visité" xfId="4968" builtinId="9" hidden="1"/>
    <cellStyle name="Lien hypertexte visité" xfId="4976" builtinId="9" hidden="1"/>
    <cellStyle name="Lien hypertexte visité" xfId="4984" builtinId="9" hidden="1"/>
    <cellStyle name="Lien hypertexte visité" xfId="4992" builtinId="9" hidden="1"/>
    <cellStyle name="Lien hypertexte visité" xfId="5000" builtinId="9" hidden="1"/>
    <cellStyle name="Lien hypertexte visité" xfId="5008" builtinId="9" hidden="1"/>
    <cellStyle name="Lien hypertexte visité" xfId="5016" builtinId="9" hidden="1"/>
    <cellStyle name="Lien hypertexte visité" xfId="5024" builtinId="9" hidden="1"/>
    <cellStyle name="Lien hypertexte visité" xfId="5032" builtinId="9" hidden="1"/>
    <cellStyle name="Lien hypertexte visité" xfId="5040" builtinId="9" hidden="1"/>
    <cellStyle name="Lien hypertexte visité" xfId="5048" builtinId="9" hidden="1"/>
    <cellStyle name="Lien hypertexte visité" xfId="5056" builtinId="9" hidden="1"/>
    <cellStyle name="Lien hypertexte visité" xfId="5064" builtinId="9" hidden="1"/>
    <cellStyle name="Lien hypertexte visité" xfId="5072" builtinId="9" hidden="1"/>
    <cellStyle name="Lien hypertexte visité" xfId="5080" builtinId="9" hidden="1"/>
    <cellStyle name="Lien hypertexte visité" xfId="5088" builtinId="9" hidden="1"/>
    <cellStyle name="Lien hypertexte visité" xfId="5096" builtinId="9" hidden="1"/>
    <cellStyle name="Lien hypertexte visité" xfId="5104" builtinId="9" hidden="1"/>
    <cellStyle name="Lien hypertexte visité" xfId="5112" builtinId="9" hidden="1"/>
    <cellStyle name="Lien hypertexte visité" xfId="5120" builtinId="9" hidden="1"/>
    <cellStyle name="Lien hypertexte visité" xfId="5128" builtinId="9" hidden="1"/>
    <cellStyle name="Lien hypertexte visité" xfId="5136" builtinId="9" hidden="1"/>
    <cellStyle name="Lien hypertexte visité" xfId="5144" builtinId="9" hidden="1"/>
    <cellStyle name="Lien hypertexte visité" xfId="5152" builtinId="9" hidden="1"/>
    <cellStyle name="Lien hypertexte visité" xfId="5160" builtinId="9" hidden="1"/>
    <cellStyle name="Lien hypertexte visité" xfId="5168" builtinId="9" hidden="1"/>
    <cellStyle name="Lien hypertexte visité" xfId="5176" builtinId="9" hidden="1"/>
    <cellStyle name="Lien hypertexte visité" xfId="5184" builtinId="9" hidden="1"/>
    <cellStyle name="Lien hypertexte visité" xfId="5192" builtinId="9" hidden="1"/>
    <cellStyle name="Lien hypertexte visité" xfId="5200" builtinId="9" hidden="1"/>
    <cellStyle name="Lien hypertexte visité" xfId="5208" builtinId="9" hidden="1"/>
    <cellStyle name="Lien hypertexte visité" xfId="5216" builtinId="9" hidden="1"/>
    <cellStyle name="Lien hypertexte visité" xfId="5224" builtinId="9" hidden="1"/>
    <cellStyle name="Lien hypertexte visité" xfId="5232" builtinId="9" hidden="1"/>
    <cellStyle name="Lien hypertexte visité" xfId="5240" builtinId="9" hidden="1"/>
    <cellStyle name="Lien hypertexte visité" xfId="5248" builtinId="9" hidden="1"/>
    <cellStyle name="Lien hypertexte visité" xfId="5256" builtinId="9" hidden="1"/>
    <cellStyle name="Lien hypertexte visité" xfId="5264" builtinId="9" hidden="1"/>
    <cellStyle name="Lien hypertexte visité" xfId="5272" builtinId="9" hidden="1"/>
    <cellStyle name="Lien hypertexte visité" xfId="5280" builtinId="9" hidden="1"/>
    <cellStyle name="Lien hypertexte visité" xfId="5288" builtinId="9" hidden="1"/>
    <cellStyle name="Lien hypertexte visité" xfId="5296" builtinId="9" hidden="1"/>
    <cellStyle name="Lien hypertexte visité" xfId="5304" builtinId="9" hidden="1"/>
    <cellStyle name="Lien hypertexte visité" xfId="5312" builtinId="9" hidden="1"/>
    <cellStyle name="Lien hypertexte visité" xfId="5320" builtinId="9" hidden="1"/>
    <cellStyle name="Lien hypertexte visité" xfId="5328" builtinId="9" hidden="1"/>
    <cellStyle name="Lien hypertexte visité" xfId="5336" builtinId="9" hidden="1"/>
    <cellStyle name="Lien hypertexte visité" xfId="5344" builtinId="9" hidden="1"/>
    <cellStyle name="Lien hypertexte visité" xfId="5352" builtinId="9" hidden="1"/>
    <cellStyle name="Lien hypertexte visité" xfId="5360" builtinId="9" hidden="1"/>
    <cellStyle name="Lien hypertexte visité" xfId="5368" builtinId="9" hidden="1"/>
    <cellStyle name="Lien hypertexte visité" xfId="5376" builtinId="9" hidden="1"/>
    <cellStyle name="Lien hypertexte visité" xfId="5384" builtinId="9" hidden="1"/>
    <cellStyle name="Lien hypertexte visité" xfId="5392" builtinId="9" hidden="1"/>
    <cellStyle name="Lien hypertexte visité" xfId="5400" builtinId="9" hidden="1"/>
    <cellStyle name="Lien hypertexte visité" xfId="5408" builtinId="9" hidden="1"/>
    <cellStyle name="Lien hypertexte visité" xfId="5416" builtinId="9" hidden="1"/>
    <cellStyle name="Lien hypertexte visité" xfId="5424" builtinId="9" hidden="1"/>
    <cellStyle name="Lien hypertexte visité" xfId="5432" builtinId="9" hidden="1"/>
    <cellStyle name="Lien hypertexte visité" xfId="5440" builtinId="9" hidden="1"/>
    <cellStyle name="Lien hypertexte visité" xfId="5448" builtinId="9" hidden="1"/>
    <cellStyle name="Lien hypertexte visité" xfId="5456" builtinId="9" hidden="1"/>
    <cellStyle name="Lien hypertexte visité" xfId="5464" builtinId="9" hidden="1"/>
    <cellStyle name="Lien hypertexte visité" xfId="5472" builtinId="9" hidden="1"/>
    <cellStyle name="Lien hypertexte visité" xfId="5480" builtinId="9" hidden="1"/>
    <cellStyle name="Lien hypertexte visité" xfId="5488" builtinId="9" hidden="1"/>
    <cellStyle name="Lien hypertexte visité" xfId="5496" builtinId="9" hidden="1"/>
    <cellStyle name="Lien hypertexte visité" xfId="5504" builtinId="9" hidden="1"/>
    <cellStyle name="Lien hypertexte visité" xfId="5512" builtinId="9" hidden="1"/>
    <cellStyle name="Lien hypertexte visité" xfId="5520" builtinId="9" hidden="1"/>
    <cellStyle name="Lien hypertexte visité" xfId="5528" builtinId="9" hidden="1"/>
    <cellStyle name="Lien hypertexte visité" xfId="5536" builtinId="9" hidden="1"/>
    <cellStyle name="Lien hypertexte visité" xfId="5544" builtinId="9" hidden="1"/>
    <cellStyle name="Lien hypertexte visité" xfId="5552" builtinId="9" hidden="1"/>
    <cellStyle name="Lien hypertexte visité" xfId="5560" builtinId="9" hidden="1"/>
    <cellStyle name="Lien hypertexte visité" xfId="5568" builtinId="9" hidden="1"/>
    <cellStyle name="Lien hypertexte visité" xfId="5576" builtinId="9" hidden="1"/>
    <cellStyle name="Lien hypertexte visité" xfId="5584" builtinId="9" hidden="1"/>
    <cellStyle name="Lien hypertexte visité" xfId="5592" builtinId="9" hidden="1"/>
    <cellStyle name="Lien hypertexte visité" xfId="5600" builtinId="9" hidden="1"/>
    <cellStyle name="Lien hypertexte visité" xfId="5608" builtinId="9" hidden="1"/>
    <cellStyle name="Lien hypertexte visité" xfId="5616" builtinId="9" hidden="1"/>
    <cellStyle name="Lien hypertexte visité" xfId="5624" builtinId="9" hidden="1"/>
    <cellStyle name="Lien hypertexte visité" xfId="5632" builtinId="9" hidden="1"/>
    <cellStyle name="Lien hypertexte visité" xfId="5640" builtinId="9" hidden="1"/>
    <cellStyle name="Lien hypertexte visité" xfId="5648" builtinId="9" hidden="1"/>
    <cellStyle name="Lien hypertexte visité" xfId="5656" builtinId="9" hidden="1"/>
    <cellStyle name="Lien hypertexte visité" xfId="5664" builtinId="9" hidden="1"/>
    <cellStyle name="Lien hypertexte visité" xfId="5672" builtinId="9" hidden="1"/>
    <cellStyle name="Lien hypertexte visité" xfId="5680" builtinId="9" hidden="1"/>
    <cellStyle name="Lien hypertexte visité" xfId="5688" builtinId="9" hidden="1"/>
    <cellStyle name="Lien hypertexte visité" xfId="5696" builtinId="9" hidden="1"/>
    <cellStyle name="Lien hypertexte visité" xfId="5704" builtinId="9" hidden="1"/>
    <cellStyle name="Lien hypertexte visité" xfId="5712" builtinId="9" hidden="1"/>
    <cellStyle name="Lien hypertexte visité" xfId="5720" builtinId="9" hidden="1"/>
    <cellStyle name="Lien hypertexte visité" xfId="5728" builtinId="9" hidden="1"/>
    <cellStyle name="Lien hypertexte visité" xfId="5736" builtinId="9" hidden="1"/>
    <cellStyle name="Lien hypertexte visité" xfId="5744" builtinId="9" hidden="1"/>
    <cellStyle name="Lien hypertexte visité" xfId="5752" builtinId="9" hidden="1"/>
    <cellStyle name="Lien hypertexte visité" xfId="5760" builtinId="9" hidden="1"/>
    <cellStyle name="Lien hypertexte visité" xfId="5768" builtinId="9" hidden="1"/>
    <cellStyle name="Lien hypertexte visité" xfId="5776" builtinId="9" hidden="1"/>
    <cellStyle name="Lien hypertexte visité" xfId="5784" builtinId="9" hidden="1"/>
    <cellStyle name="Lien hypertexte visité" xfId="5792" builtinId="9" hidden="1"/>
    <cellStyle name="Lien hypertexte visité" xfId="5800" builtinId="9" hidden="1"/>
    <cellStyle name="Lien hypertexte visité" xfId="5808" builtinId="9" hidden="1"/>
    <cellStyle name="Lien hypertexte visité" xfId="5816" builtinId="9" hidden="1"/>
    <cellStyle name="Lien hypertexte visité" xfId="5824" builtinId="9" hidden="1"/>
    <cellStyle name="Lien hypertexte visité" xfId="5832" builtinId="9" hidden="1"/>
    <cellStyle name="Lien hypertexte visité" xfId="5840" builtinId="9" hidden="1"/>
    <cellStyle name="Lien hypertexte visité" xfId="5848" builtinId="9" hidden="1"/>
    <cellStyle name="Lien hypertexte visité" xfId="5856" builtinId="9" hidden="1"/>
    <cellStyle name="Lien hypertexte visité" xfId="5864" builtinId="9" hidden="1"/>
    <cellStyle name="Lien hypertexte visité" xfId="5872" builtinId="9" hidden="1"/>
    <cellStyle name="Lien hypertexte visité" xfId="5880" builtinId="9" hidden="1"/>
    <cellStyle name="Lien hypertexte visité" xfId="5888" builtinId="9" hidden="1"/>
    <cellStyle name="Lien hypertexte visité" xfId="5896" builtinId="9" hidden="1"/>
    <cellStyle name="Lien hypertexte visité" xfId="5904" builtinId="9" hidden="1"/>
    <cellStyle name="Lien hypertexte visité" xfId="5912" builtinId="9" hidden="1"/>
    <cellStyle name="Lien hypertexte visité" xfId="5920" builtinId="9" hidden="1"/>
    <cellStyle name="Lien hypertexte visité" xfId="5928" builtinId="9" hidden="1"/>
    <cellStyle name="Lien hypertexte visité" xfId="5936" builtinId="9" hidden="1"/>
    <cellStyle name="Lien hypertexte visité" xfId="5944" builtinId="9" hidden="1"/>
    <cellStyle name="Lien hypertexte visité" xfId="5952" builtinId="9" hidden="1"/>
    <cellStyle name="Lien hypertexte visité" xfId="5960" builtinId="9" hidden="1"/>
    <cellStyle name="Lien hypertexte visité" xfId="5968" builtinId="9" hidden="1"/>
    <cellStyle name="Lien hypertexte visité" xfId="5976" builtinId="9" hidden="1"/>
    <cellStyle name="Lien hypertexte visité" xfId="5984" builtinId="9" hidden="1"/>
    <cellStyle name="Lien hypertexte visité" xfId="5992" builtinId="9" hidden="1"/>
    <cellStyle name="Lien hypertexte visité" xfId="6000" builtinId="9" hidden="1"/>
    <cellStyle name="Lien hypertexte visité" xfId="6008" builtinId="9" hidden="1"/>
    <cellStyle name="Lien hypertexte visité" xfId="6016" builtinId="9" hidden="1"/>
    <cellStyle name="Lien hypertexte visité" xfId="6024" builtinId="9" hidden="1"/>
    <cellStyle name="Lien hypertexte visité" xfId="6032" builtinId="9" hidden="1"/>
    <cellStyle name="Lien hypertexte visité" xfId="6040" builtinId="9" hidden="1"/>
    <cellStyle name="Lien hypertexte visité" xfId="6048" builtinId="9" hidden="1"/>
    <cellStyle name="Lien hypertexte visité" xfId="6056" builtinId="9" hidden="1"/>
    <cellStyle name="Lien hypertexte visité" xfId="6064" builtinId="9" hidden="1"/>
    <cellStyle name="Lien hypertexte visité" xfId="6072" builtinId="9" hidden="1"/>
    <cellStyle name="Lien hypertexte visité" xfId="6080" builtinId="9" hidden="1"/>
    <cellStyle name="Lien hypertexte visité" xfId="6088" builtinId="9" hidden="1"/>
    <cellStyle name="Lien hypertexte visité" xfId="6096" builtinId="9" hidden="1"/>
    <cellStyle name="Lien hypertexte visité" xfId="6104" builtinId="9" hidden="1"/>
    <cellStyle name="Lien hypertexte visité" xfId="6112" builtinId="9" hidden="1"/>
    <cellStyle name="Lien hypertexte visité" xfId="6120" builtinId="9" hidden="1"/>
    <cellStyle name="Lien hypertexte visité" xfId="6128" builtinId="9" hidden="1"/>
    <cellStyle name="Lien hypertexte visité" xfId="6136" builtinId="9" hidden="1"/>
    <cellStyle name="Lien hypertexte visité" xfId="6144" builtinId="9" hidden="1"/>
    <cellStyle name="Lien hypertexte visité" xfId="6152" builtinId="9" hidden="1"/>
    <cellStyle name="Lien hypertexte visité" xfId="6160" builtinId="9" hidden="1"/>
    <cellStyle name="Lien hypertexte visité" xfId="6168" builtinId="9" hidden="1"/>
    <cellStyle name="Lien hypertexte visité" xfId="6176" builtinId="9" hidden="1"/>
    <cellStyle name="Lien hypertexte visité" xfId="6184" builtinId="9" hidden="1"/>
    <cellStyle name="Lien hypertexte visité" xfId="6192" builtinId="9" hidden="1"/>
    <cellStyle name="Lien hypertexte visité" xfId="6200" builtinId="9" hidden="1"/>
    <cellStyle name="Lien hypertexte visité" xfId="6208" builtinId="9" hidden="1"/>
    <cellStyle name="Lien hypertexte visité" xfId="6216" builtinId="9" hidden="1"/>
    <cellStyle name="Lien hypertexte visité" xfId="6224" builtinId="9" hidden="1"/>
    <cellStyle name="Lien hypertexte visité" xfId="6232" builtinId="9" hidden="1"/>
    <cellStyle name="Lien hypertexte visité" xfId="6240" builtinId="9" hidden="1"/>
    <cellStyle name="Lien hypertexte visité" xfId="6248" builtinId="9" hidden="1"/>
    <cellStyle name="Lien hypertexte visité" xfId="6256" builtinId="9" hidden="1"/>
    <cellStyle name="Lien hypertexte visité" xfId="6264" builtinId="9" hidden="1"/>
    <cellStyle name="Lien hypertexte visité" xfId="6272" builtinId="9" hidden="1"/>
    <cellStyle name="Lien hypertexte visité" xfId="6280" builtinId="9" hidden="1"/>
    <cellStyle name="Lien hypertexte visité" xfId="6288" builtinId="9" hidden="1"/>
    <cellStyle name="Lien hypertexte visité" xfId="6296" builtinId="9" hidden="1"/>
    <cellStyle name="Lien hypertexte visité" xfId="6304" builtinId="9" hidden="1"/>
    <cellStyle name="Lien hypertexte visité" xfId="6312" builtinId="9" hidden="1"/>
    <cellStyle name="Lien hypertexte visité" xfId="6320" builtinId="9" hidden="1"/>
    <cellStyle name="Lien hypertexte visité" xfId="6328" builtinId="9" hidden="1"/>
    <cellStyle name="Lien hypertexte visité" xfId="6336" builtinId="9" hidden="1"/>
    <cellStyle name="Lien hypertexte visité" xfId="6344" builtinId="9" hidden="1"/>
    <cellStyle name="Lien hypertexte visité" xfId="6352" builtinId="9" hidden="1"/>
    <cellStyle name="Lien hypertexte visité" xfId="6360" builtinId="9" hidden="1"/>
    <cellStyle name="Lien hypertexte visité" xfId="6368" builtinId="9" hidden="1"/>
    <cellStyle name="Lien hypertexte visité" xfId="6376" builtinId="9" hidden="1"/>
    <cellStyle name="Lien hypertexte visité" xfId="6384" builtinId="9" hidden="1"/>
    <cellStyle name="Lien hypertexte visité" xfId="6392" builtinId="9" hidden="1"/>
    <cellStyle name="Lien hypertexte visité" xfId="6400" builtinId="9" hidden="1"/>
    <cellStyle name="Lien hypertexte visité" xfId="6408" builtinId="9" hidden="1"/>
    <cellStyle name="Lien hypertexte visité" xfId="6416" builtinId="9" hidden="1"/>
    <cellStyle name="Lien hypertexte visité" xfId="6424" builtinId="9" hidden="1"/>
    <cellStyle name="Lien hypertexte visité" xfId="6432" builtinId="9" hidden="1"/>
    <cellStyle name="Lien hypertexte visité" xfId="6440" builtinId="9" hidden="1"/>
    <cellStyle name="Lien hypertexte visité" xfId="6448" builtinId="9" hidden="1"/>
    <cellStyle name="Lien hypertexte visité" xfId="6456" builtinId="9" hidden="1"/>
    <cellStyle name="Lien hypertexte visité" xfId="6464" builtinId="9" hidden="1"/>
    <cellStyle name="Lien hypertexte visité" xfId="6472" builtinId="9" hidden="1"/>
    <cellStyle name="Lien hypertexte visité" xfId="6480" builtinId="9" hidden="1"/>
    <cellStyle name="Lien hypertexte visité" xfId="6488" builtinId="9" hidden="1"/>
    <cellStyle name="Lien hypertexte visité" xfId="6496" builtinId="9" hidden="1"/>
    <cellStyle name="Lien hypertexte visité" xfId="6504" builtinId="9" hidden="1"/>
    <cellStyle name="Lien hypertexte visité" xfId="6512" builtinId="9" hidden="1"/>
    <cellStyle name="Lien hypertexte visité" xfId="6520" builtinId="9" hidden="1"/>
    <cellStyle name="Lien hypertexte visité" xfId="6528" builtinId="9" hidden="1"/>
    <cellStyle name="Lien hypertexte visité" xfId="6536" builtinId="9" hidden="1"/>
    <cellStyle name="Lien hypertexte visité" xfId="6544" builtinId="9" hidden="1"/>
    <cellStyle name="Lien hypertexte visité" xfId="6552" builtinId="9" hidden="1"/>
    <cellStyle name="Lien hypertexte visité" xfId="6560" builtinId="9" hidden="1"/>
    <cellStyle name="Lien hypertexte visité" xfId="6568" builtinId="9" hidden="1"/>
    <cellStyle name="Lien hypertexte visité" xfId="6576" builtinId="9" hidden="1"/>
    <cellStyle name="Lien hypertexte visité" xfId="6584" builtinId="9" hidden="1"/>
    <cellStyle name="Lien hypertexte visité" xfId="6592" builtinId="9" hidden="1"/>
    <cellStyle name="Lien hypertexte visité" xfId="6600" builtinId="9" hidden="1"/>
    <cellStyle name="Lien hypertexte visité" xfId="6608" builtinId="9" hidden="1"/>
    <cellStyle name="Lien hypertexte visité" xfId="6616" builtinId="9" hidden="1"/>
    <cellStyle name="Lien hypertexte visité" xfId="6624" builtinId="9" hidden="1"/>
    <cellStyle name="Lien hypertexte visité" xfId="6632" builtinId="9" hidden="1"/>
    <cellStyle name="Lien hypertexte visité" xfId="6640" builtinId="9" hidden="1"/>
    <cellStyle name="Lien hypertexte visité" xfId="6648" builtinId="9" hidden="1"/>
    <cellStyle name="Lien hypertexte visité" xfId="6656" builtinId="9" hidden="1"/>
    <cellStyle name="Lien hypertexte visité" xfId="6664" builtinId="9" hidden="1"/>
    <cellStyle name="Lien hypertexte visité" xfId="6672" builtinId="9" hidden="1"/>
    <cellStyle name="Lien hypertexte visité" xfId="6680" builtinId="9" hidden="1"/>
    <cellStyle name="Lien hypertexte visité" xfId="6688" builtinId="9" hidden="1"/>
    <cellStyle name="Lien hypertexte visité" xfId="6696" builtinId="9" hidden="1"/>
    <cellStyle name="Lien hypertexte visité" xfId="6704" builtinId="9" hidden="1"/>
    <cellStyle name="Lien hypertexte visité" xfId="6712" builtinId="9" hidden="1"/>
    <cellStyle name="Lien hypertexte visité" xfId="6720" builtinId="9" hidden="1"/>
    <cellStyle name="Lien hypertexte visité" xfId="6728" builtinId="9" hidden="1"/>
    <cellStyle name="Lien hypertexte visité" xfId="6736" builtinId="9" hidden="1"/>
    <cellStyle name="Lien hypertexte visité" xfId="6744" builtinId="9" hidden="1"/>
    <cellStyle name="Lien hypertexte visité" xfId="6752" builtinId="9" hidden="1"/>
    <cellStyle name="Lien hypertexte visité" xfId="6760" builtinId="9" hidden="1"/>
    <cellStyle name="Lien hypertexte visité" xfId="6768" builtinId="9" hidden="1"/>
    <cellStyle name="Lien hypertexte visité" xfId="6776" builtinId="9" hidden="1"/>
    <cellStyle name="Lien hypertexte visité" xfId="6784" builtinId="9" hidden="1"/>
    <cellStyle name="Lien hypertexte visité" xfId="6792" builtinId="9" hidden="1"/>
    <cellStyle name="Lien hypertexte visité" xfId="6800" builtinId="9" hidden="1"/>
    <cellStyle name="Lien hypertexte visité" xfId="6808" builtinId="9" hidden="1"/>
    <cellStyle name="Lien hypertexte visité" xfId="6816" builtinId="9" hidden="1"/>
    <cellStyle name="Lien hypertexte visité" xfId="6824" builtinId="9" hidden="1"/>
    <cellStyle name="Lien hypertexte visité" xfId="6832" builtinId="9" hidden="1"/>
    <cellStyle name="Lien hypertexte visité" xfId="6840" builtinId="9" hidden="1"/>
    <cellStyle name="Lien hypertexte visité" xfId="6848" builtinId="9" hidden="1"/>
    <cellStyle name="Lien hypertexte visité" xfId="6856" builtinId="9" hidden="1"/>
    <cellStyle name="Lien hypertexte visité" xfId="6864" builtinId="9" hidden="1"/>
    <cellStyle name="Lien hypertexte visité" xfId="6872" builtinId="9" hidden="1"/>
    <cellStyle name="Lien hypertexte visité" xfId="6880" builtinId="9" hidden="1"/>
    <cellStyle name="Lien hypertexte visité" xfId="6888" builtinId="9" hidden="1"/>
    <cellStyle name="Lien hypertexte visité" xfId="6896" builtinId="9" hidden="1"/>
    <cellStyle name="Lien hypertexte visité" xfId="6904" builtinId="9" hidden="1"/>
    <cellStyle name="Lien hypertexte visité" xfId="6912" builtinId="9" hidden="1"/>
    <cellStyle name="Lien hypertexte visité" xfId="6920" builtinId="9" hidden="1"/>
    <cellStyle name="Lien hypertexte visité" xfId="6928" builtinId="9" hidden="1"/>
    <cellStyle name="Lien hypertexte visité" xfId="6936" builtinId="9" hidden="1"/>
    <cellStyle name="Lien hypertexte visité" xfId="6944" builtinId="9" hidden="1"/>
    <cellStyle name="Lien hypertexte visité" xfId="6952" builtinId="9" hidden="1"/>
    <cellStyle name="Lien hypertexte visité" xfId="6960" builtinId="9" hidden="1"/>
    <cellStyle name="Lien hypertexte visité" xfId="6968" builtinId="9" hidden="1"/>
    <cellStyle name="Lien hypertexte visité" xfId="6976" builtinId="9" hidden="1"/>
    <cellStyle name="Lien hypertexte visité" xfId="6984" builtinId="9" hidden="1"/>
    <cellStyle name="Lien hypertexte visité" xfId="6992" builtinId="9" hidden="1"/>
    <cellStyle name="Lien hypertexte visité" xfId="7000" builtinId="9" hidden="1"/>
    <cellStyle name="Lien hypertexte visité" xfId="7008" builtinId="9" hidden="1"/>
    <cellStyle name="Lien hypertexte visité" xfId="7016" builtinId="9" hidden="1"/>
    <cellStyle name="Lien hypertexte visité" xfId="7024" builtinId="9" hidden="1"/>
    <cellStyle name="Lien hypertexte visité" xfId="7032" builtinId="9" hidden="1"/>
    <cellStyle name="Lien hypertexte visité" xfId="7040" builtinId="9" hidden="1"/>
    <cellStyle name="Lien hypertexte visité" xfId="7048" builtinId="9" hidden="1"/>
    <cellStyle name="Lien hypertexte visité" xfId="7056" builtinId="9" hidden="1"/>
    <cellStyle name="Lien hypertexte visité" xfId="7064" builtinId="9" hidden="1"/>
    <cellStyle name="Lien hypertexte visité" xfId="7072" builtinId="9" hidden="1"/>
    <cellStyle name="Lien hypertexte visité" xfId="7080" builtinId="9" hidden="1"/>
    <cellStyle name="Lien hypertexte visité" xfId="7088" builtinId="9" hidden="1"/>
    <cellStyle name="Lien hypertexte visité" xfId="7096" builtinId="9" hidden="1"/>
    <cellStyle name="Lien hypertexte visité" xfId="7104" builtinId="9" hidden="1"/>
    <cellStyle name="Lien hypertexte visité" xfId="7112" builtinId="9" hidden="1"/>
    <cellStyle name="Lien hypertexte visité" xfId="7120" builtinId="9" hidden="1"/>
    <cellStyle name="Lien hypertexte visité" xfId="7128" builtinId="9" hidden="1"/>
    <cellStyle name="Lien hypertexte visité" xfId="7136" builtinId="9" hidden="1"/>
    <cellStyle name="Lien hypertexte visité" xfId="7144" builtinId="9" hidden="1"/>
    <cellStyle name="Lien hypertexte visité" xfId="7152" builtinId="9" hidden="1"/>
    <cellStyle name="Lien hypertexte visité" xfId="7160" builtinId="9" hidden="1"/>
    <cellStyle name="Lien hypertexte visité" xfId="7168" builtinId="9" hidden="1"/>
    <cellStyle name="Lien hypertexte visité" xfId="7176" builtinId="9" hidden="1"/>
    <cellStyle name="Lien hypertexte visité" xfId="7184" builtinId="9" hidden="1"/>
    <cellStyle name="Lien hypertexte visité" xfId="7192" builtinId="9" hidden="1"/>
    <cellStyle name="Lien hypertexte visité" xfId="7200" builtinId="9" hidden="1"/>
    <cellStyle name="Lien hypertexte visité" xfId="7208" builtinId="9" hidden="1"/>
    <cellStyle name="Lien hypertexte visité" xfId="7216" builtinId="9" hidden="1"/>
    <cellStyle name="Lien hypertexte visité" xfId="7224" builtinId="9" hidden="1"/>
    <cellStyle name="Lien hypertexte visité" xfId="7232" builtinId="9" hidden="1"/>
    <cellStyle name="Lien hypertexte visité" xfId="7240" builtinId="9" hidden="1"/>
    <cellStyle name="Lien hypertexte visité" xfId="7248" builtinId="9" hidden="1"/>
    <cellStyle name="Lien hypertexte visité" xfId="7256" builtinId="9" hidden="1"/>
    <cellStyle name="Lien hypertexte visité" xfId="7264" builtinId="9" hidden="1"/>
    <cellStyle name="Lien hypertexte visité" xfId="7272" builtinId="9" hidden="1"/>
    <cellStyle name="Lien hypertexte visité" xfId="7280" builtinId="9" hidden="1"/>
    <cellStyle name="Lien hypertexte visité" xfId="7288" builtinId="9" hidden="1"/>
    <cellStyle name="Lien hypertexte visité" xfId="7296" builtinId="9" hidden="1"/>
    <cellStyle name="Lien hypertexte visité" xfId="7304" builtinId="9" hidden="1"/>
    <cellStyle name="Lien hypertexte visité" xfId="7312" builtinId="9" hidden="1"/>
    <cellStyle name="Lien hypertexte visité" xfId="7320" builtinId="9" hidden="1"/>
    <cellStyle name="Lien hypertexte visité" xfId="7328" builtinId="9" hidden="1"/>
    <cellStyle name="Lien hypertexte visité" xfId="7336" builtinId="9" hidden="1"/>
    <cellStyle name="Lien hypertexte visité" xfId="7344" builtinId="9" hidden="1"/>
    <cellStyle name="Lien hypertexte visité" xfId="7352" builtinId="9" hidden="1"/>
    <cellStyle name="Lien hypertexte visité" xfId="7360" builtinId="9" hidden="1"/>
    <cellStyle name="Lien hypertexte visité" xfId="7368" builtinId="9" hidden="1"/>
    <cellStyle name="Lien hypertexte visité" xfId="7376" builtinId="9" hidden="1"/>
    <cellStyle name="Lien hypertexte visité" xfId="7384" builtinId="9" hidden="1"/>
    <cellStyle name="Lien hypertexte visité" xfId="7392" builtinId="9" hidden="1"/>
    <cellStyle name="Lien hypertexte visité" xfId="7400" builtinId="9" hidden="1"/>
    <cellStyle name="Lien hypertexte visité" xfId="7408" builtinId="9" hidden="1"/>
    <cellStyle name="Lien hypertexte visité" xfId="7416" builtinId="9" hidden="1"/>
    <cellStyle name="Lien hypertexte visité" xfId="7424" builtinId="9" hidden="1"/>
    <cellStyle name="Lien hypertexte visité" xfId="7432" builtinId="9" hidden="1"/>
    <cellStyle name="Lien hypertexte visité" xfId="7440" builtinId="9" hidden="1"/>
    <cellStyle name="Lien hypertexte visité" xfId="7448" builtinId="9" hidden="1"/>
    <cellStyle name="Lien hypertexte visité" xfId="7456" builtinId="9" hidden="1"/>
    <cellStyle name="Lien hypertexte visité" xfId="7464" builtinId="9" hidden="1"/>
    <cellStyle name="Lien hypertexte visité" xfId="7472" builtinId="9" hidden="1"/>
    <cellStyle name="Lien hypertexte visité" xfId="7480" builtinId="9" hidden="1"/>
    <cellStyle name="Lien hypertexte visité" xfId="7488" builtinId="9" hidden="1"/>
    <cellStyle name="Lien hypertexte visité" xfId="7496" builtinId="9" hidden="1"/>
    <cellStyle name="Lien hypertexte visité" xfId="7504" builtinId="9" hidden="1"/>
    <cellStyle name="Lien hypertexte visité" xfId="7512" builtinId="9" hidden="1"/>
    <cellStyle name="Lien hypertexte visité" xfId="7520" builtinId="9" hidden="1"/>
    <cellStyle name="Lien hypertexte visité" xfId="7528" builtinId="9" hidden="1"/>
    <cellStyle name="Lien hypertexte visité" xfId="7536" builtinId="9" hidden="1"/>
    <cellStyle name="Lien hypertexte visité" xfId="7544" builtinId="9" hidden="1"/>
    <cellStyle name="Lien hypertexte visité" xfId="7552" builtinId="9" hidden="1"/>
    <cellStyle name="Lien hypertexte visité" xfId="7560" builtinId="9" hidden="1"/>
    <cellStyle name="Lien hypertexte visité" xfId="7568" builtinId="9" hidden="1"/>
    <cellStyle name="Lien hypertexte visité" xfId="7576" builtinId="9" hidden="1"/>
    <cellStyle name="Lien hypertexte visité" xfId="7584" builtinId="9" hidden="1"/>
    <cellStyle name="Lien hypertexte visité" xfId="7592" builtinId="9" hidden="1"/>
    <cellStyle name="Lien hypertexte visité" xfId="7600" builtinId="9" hidden="1"/>
    <cellStyle name="Lien hypertexte visité" xfId="7608" builtinId="9" hidden="1"/>
    <cellStyle name="Lien hypertexte visité" xfId="7616" builtinId="9" hidden="1"/>
    <cellStyle name="Lien hypertexte visité" xfId="7624" builtinId="9" hidden="1"/>
    <cellStyle name="Lien hypertexte visité" xfId="7632" builtinId="9" hidden="1"/>
    <cellStyle name="Lien hypertexte visité" xfId="7640" builtinId="9" hidden="1"/>
    <cellStyle name="Lien hypertexte visité" xfId="7648" builtinId="9" hidden="1"/>
    <cellStyle name="Lien hypertexte visité" xfId="7656" builtinId="9" hidden="1"/>
    <cellStyle name="Lien hypertexte visité" xfId="7664" builtinId="9" hidden="1"/>
    <cellStyle name="Lien hypertexte visité" xfId="7672" builtinId="9" hidden="1"/>
    <cellStyle name="Lien hypertexte visité" xfId="7680" builtinId="9" hidden="1"/>
    <cellStyle name="Lien hypertexte visité" xfId="7688" builtinId="9" hidden="1"/>
    <cellStyle name="Lien hypertexte visité" xfId="7696" builtinId="9" hidden="1"/>
    <cellStyle name="Lien hypertexte visité" xfId="7704" builtinId="9" hidden="1"/>
    <cellStyle name="Lien hypertexte visité" xfId="7712" builtinId="9" hidden="1"/>
    <cellStyle name="Lien hypertexte visité" xfId="7720" builtinId="9" hidden="1"/>
    <cellStyle name="Lien hypertexte visité" xfId="7728" builtinId="9" hidden="1"/>
    <cellStyle name="Lien hypertexte visité" xfId="7736" builtinId="9" hidden="1"/>
    <cellStyle name="Lien hypertexte visité" xfId="7744" builtinId="9" hidden="1"/>
    <cellStyle name="Lien hypertexte visité" xfId="7752" builtinId="9" hidden="1"/>
    <cellStyle name="Lien hypertexte visité" xfId="7760" builtinId="9" hidden="1"/>
    <cellStyle name="Lien hypertexte visité" xfId="7768" builtinId="9" hidden="1"/>
    <cellStyle name="Lien hypertexte visité" xfId="7776" builtinId="9" hidden="1"/>
    <cellStyle name="Lien hypertexte visité" xfId="7784" builtinId="9" hidden="1"/>
    <cellStyle name="Lien hypertexte visité" xfId="7792" builtinId="9" hidden="1"/>
    <cellStyle name="Lien hypertexte visité" xfId="7800" builtinId="9" hidden="1"/>
    <cellStyle name="Lien hypertexte visité" xfId="7809" builtinId="9" hidden="1"/>
    <cellStyle name="Lien hypertexte visité" xfId="7817" builtinId="9" hidden="1"/>
    <cellStyle name="Lien hypertexte visité" xfId="7825" builtinId="9" hidden="1"/>
    <cellStyle name="Lien hypertexte visité" xfId="7833" builtinId="9" hidden="1"/>
    <cellStyle name="Lien hypertexte visité" xfId="7841" builtinId="9" hidden="1"/>
    <cellStyle name="Lien hypertexte visité" xfId="7849" builtinId="9" hidden="1"/>
    <cellStyle name="Lien hypertexte visité" xfId="7857" builtinId="9" hidden="1"/>
    <cellStyle name="Lien hypertexte visité" xfId="7865" builtinId="9" hidden="1"/>
    <cellStyle name="Lien hypertexte visité" xfId="7873" builtinId="9" hidden="1"/>
    <cellStyle name="Lien hypertexte visité" xfId="7881" builtinId="9" hidden="1"/>
    <cellStyle name="Lien hypertexte visité" xfId="7889" builtinId="9" hidden="1"/>
    <cellStyle name="Lien hypertexte visité" xfId="7897" builtinId="9" hidden="1"/>
    <cellStyle name="Lien hypertexte visité" xfId="7905" builtinId="9" hidden="1"/>
    <cellStyle name="Lien hypertexte visité" xfId="7913" builtinId="9" hidden="1"/>
    <cellStyle name="Lien hypertexte visité" xfId="7921" builtinId="9" hidden="1"/>
    <cellStyle name="Lien hypertexte visité" xfId="7929" builtinId="9" hidden="1"/>
    <cellStyle name="Lien hypertexte visité" xfId="7937" builtinId="9" hidden="1"/>
    <cellStyle name="Lien hypertexte visité" xfId="7945" builtinId="9" hidden="1"/>
    <cellStyle name="Lien hypertexte visité" xfId="7953" builtinId="9" hidden="1"/>
    <cellStyle name="Lien hypertexte visité" xfId="7961" builtinId="9" hidden="1"/>
    <cellStyle name="Lien hypertexte visité" xfId="7969" builtinId="9" hidden="1"/>
    <cellStyle name="Lien hypertexte visité" xfId="7977" builtinId="9" hidden="1"/>
    <cellStyle name="Lien hypertexte visité" xfId="7985" builtinId="9" hidden="1"/>
    <cellStyle name="Lien hypertexte visité" xfId="7993" builtinId="9" hidden="1"/>
    <cellStyle name="Lien hypertexte visité" xfId="8001" builtinId="9" hidden="1"/>
    <cellStyle name="Lien hypertexte visité" xfId="8009" builtinId="9" hidden="1"/>
    <cellStyle name="Lien hypertexte visité" xfId="8017" builtinId="9" hidden="1"/>
    <cellStyle name="Lien hypertexte visité" xfId="8025" builtinId="9" hidden="1"/>
    <cellStyle name="Lien hypertexte visité" xfId="8033" builtinId="9" hidden="1"/>
    <cellStyle name="Lien hypertexte visité" xfId="8041" builtinId="9" hidden="1"/>
    <cellStyle name="Lien hypertexte visité" xfId="8049" builtinId="9" hidden="1"/>
    <cellStyle name="Lien hypertexte visité" xfId="8057" builtinId="9" hidden="1"/>
    <cellStyle name="Lien hypertexte visité" xfId="8065" builtinId="9" hidden="1"/>
    <cellStyle name="Lien hypertexte visité" xfId="8073" builtinId="9" hidden="1"/>
    <cellStyle name="Lien hypertexte visité" xfId="8081" builtinId="9" hidden="1"/>
    <cellStyle name="Lien hypertexte visité" xfId="8089" builtinId="9" hidden="1"/>
    <cellStyle name="Lien hypertexte visité" xfId="8097" builtinId="9" hidden="1"/>
    <cellStyle name="Lien hypertexte visité" xfId="8105" builtinId="9" hidden="1"/>
    <cellStyle name="Lien hypertexte visité" xfId="8113" builtinId="9" hidden="1"/>
    <cellStyle name="Lien hypertexte visité" xfId="8121" builtinId="9" hidden="1"/>
    <cellStyle name="Lien hypertexte visité" xfId="8129" builtinId="9" hidden="1"/>
    <cellStyle name="Lien hypertexte visité" xfId="8137" builtinId="9" hidden="1"/>
    <cellStyle name="Lien hypertexte visité" xfId="8145" builtinId="9" hidden="1"/>
    <cellStyle name="Lien hypertexte visité" xfId="8153" builtinId="9" hidden="1"/>
    <cellStyle name="Lien hypertexte visité" xfId="8161" builtinId="9" hidden="1"/>
    <cellStyle name="Lien hypertexte visité" xfId="8169" builtinId="9" hidden="1"/>
    <cellStyle name="Lien hypertexte visité" xfId="8177" builtinId="9" hidden="1"/>
    <cellStyle name="Lien hypertexte visité" xfId="8185" builtinId="9" hidden="1"/>
    <cellStyle name="Lien hypertexte visité" xfId="8193" builtinId="9" hidden="1"/>
    <cellStyle name="Lien hypertexte visité" xfId="8201" builtinId="9" hidden="1"/>
    <cellStyle name="Lien hypertexte visité" xfId="8209" builtinId="9" hidden="1"/>
    <cellStyle name="Lien hypertexte visité" xfId="8217" builtinId="9" hidden="1"/>
    <cellStyle name="Lien hypertexte visité" xfId="8225" builtinId="9" hidden="1"/>
    <cellStyle name="Lien hypertexte visité" xfId="8233" builtinId="9" hidden="1"/>
    <cellStyle name="Lien hypertexte visité" xfId="8241" builtinId="9" hidden="1"/>
    <cellStyle name="Lien hypertexte visité" xfId="8249" builtinId="9" hidden="1"/>
    <cellStyle name="Lien hypertexte visité" xfId="8257" builtinId="9" hidden="1"/>
    <cellStyle name="Lien hypertexte visité" xfId="8265" builtinId="9" hidden="1"/>
    <cellStyle name="Lien hypertexte visité" xfId="8273" builtinId="9" hidden="1"/>
    <cellStyle name="Lien hypertexte visité" xfId="8281" builtinId="9" hidden="1"/>
    <cellStyle name="Lien hypertexte visité" xfId="8289" builtinId="9" hidden="1"/>
    <cellStyle name="Lien hypertexte visité" xfId="8297" builtinId="9" hidden="1"/>
    <cellStyle name="Lien hypertexte visité" xfId="8305" builtinId="9" hidden="1"/>
    <cellStyle name="Lien hypertexte visité" xfId="8313" builtinId="9" hidden="1"/>
    <cellStyle name="Lien hypertexte visité" xfId="8321" builtinId="9" hidden="1"/>
    <cellStyle name="Lien hypertexte visité" xfId="8329" builtinId="9" hidden="1"/>
    <cellStyle name="Lien hypertexte visité" xfId="8337" builtinId="9" hidden="1"/>
    <cellStyle name="Lien hypertexte visité" xfId="8345" builtinId="9" hidden="1"/>
    <cellStyle name="Lien hypertexte visité" xfId="8353" builtinId="9" hidden="1"/>
    <cellStyle name="Lien hypertexte visité" xfId="8361" builtinId="9" hidden="1"/>
    <cellStyle name="Lien hypertexte visité" xfId="8369" builtinId="9" hidden="1"/>
    <cellStyle name="Lien hypertexte visité" xfId="8377" builtinId="9" hidden="1"/>
    <cellStyle name="Lien hypertexte visité" xfId="8385" builtinId="9" hidden="1"/>
    <cellStyle name="Lien hypertexte visité" xfId="8393" builtinId="9" hidden="1"/>
    <cellStyle name="Lien hypertexte visité" xfId="8401" builtinId="9" hidden="1"/>
    <cellStyle name="Lien hypertexte visité" xfId="8409" builtinId="9" hidden="1"/>
    <cellStyle name="Lien hypertexte visité" xfId="8417" builtinId="9" hidden="1"/>
    <cellStyle name="Lien hypertexte visité" xfId="8425" builtinId="9" hidden="1"/>
    <cellStyle name="Lien hypertexte visité" xfId="8433" builtinId="9" hidden="1"/>
    <cellStyle name="Lien hypertexte visité" xfId="8441" builtinId="9" hidden="1"/>
    <cellStyle name="Lien hypertexte visité" xfId="8449" builtinId="9" hidden="1"/>
    <cellStyle name="Lien hypertexte visité" xfId="8457" builtinId="9" hidden="1"/>
    <cellStyle name="Lien hypertexte visité" xfId="8465" builtinId="9" hidden="1"/>
    <cellStyle name="Lien hypertexte visité" xfId="8473" builtinId="9" hidden="1"/>
    <cellStyle name="Lien hypertexte visité" xfId="8481" builtinId="9" hidden="1"/>
    <cellStyle name="Lien hypertexte visité" xfId="8489" builtinId="9" hidden="1"/>
    <cellStyle name="Lien hypertexte visité" xfId="8497" builtinId="9" hidden="1"/>
    <cellStyle name="Lien hypertexte visité" xfId="8505" builtinId="9" hidden="1"/>
    <cellStyle name="Lien hypertexte visité" xfId="8513" builtinId="9" hidden="1"/>
    <cellStyle name="Lien hypertexte visité" xfId="8521" builtinId="9" hidden="1"/>
    <cellStyle name="Lien hypertexte visité" xfId="8529" builtinId="9" hidden="1"/>
    <cellStyle name="Lien hypertexte visité" xfId="8537" builtinId="9" hidden="1"/>
    <cellStyle name="Lien hypertexte visité" xfId="8545" builtinId="9" hidden="1"/>
    <cellStyle name="Lien hypertexte visité" xfId="8553" builtinId="9" hidden="1"/>
    <cellStyle name="Lien hypertexte visité" xfId="8561" builtinId="9" hidden="1"/>
    <cellStyle name="Lien hypertexte visité" xfId="8569" builtinId="9" hidden="1"/>
    <cellStyle name="Lien hypertexte visité" xfId="8577" builtinId="9" hidden="1"/>
    <cellStyle name="Lien hypertexte visité" xfId="8585" builtinId="9" hidden="1"/>
    <cellStyle name="Lien hypertexte visité" xfId="8593" builtinId="9" hidden="1"/>
    <cellStyle name="Lien hypertexte visité" xfId="8601" builtinId="9" hidden="1"/>
    <cellStyle name="Lien hypertexte visité" xfId="8609" builtinId="9" hidden="1"/>
    <cellStyle name="Lien hypertexte visité" xfId="8617" builtinId="9" hidden="1"/>
    <cellStyle name="Lien hypertexte visité" xfId="8625" builtinId="9" hidden="1"/>
    <cellStyle name="Lien hypertexte visité" xfId="8633" builtinId="9" hidden="1"/>
    <cellStyle name="Lien hypertexte visité" xfId="8641" builtinId="9" hidden="1"/>
    <cellStyle name="Lien hypertexte visité" xfId="8649" builtinId="9" hidden="1"/>
    <cellStyle name="Lien hypertexte visité" xfId="8657" builtinId="9" hidden="1"/>
    <cellStyle name="Lien hypertexte visité" xfId="8665" builtinId="9" hidden="1"/>
    <cellStyle name="Lien hypertexte visité" xfId="8673" builtinId="9" hidden="1"/>
    <cellStyle name="Lien hypertexte visité" xfId="8681" builtinId="9" hidden="1"/>
    <cellStyle name="Lien hypertexte visité" xfId="8689" builtinId="9" hidden="1"/>
    <cellStyle name="Lien hypertexte visité" xfId="8697" builtinId="9" hidden="1"/>
    <cellStyle name="Lien hypertexte visité" xfId="8705" builtinId="9" hidden="1"/>
    <cellStyle name="Lien hypertexte visité" xfId="8713" builtinId="9" hidden="1"/>
    <cellStyle name="Lien hypertexte visité" xfId="8721" builtinId="9" hidden="1"/>
    <cellStyle name="Lien hypertexte visité" xfId="8729" builtinId="9" hidden="1"/>
    <cellStyle name="Lien hypertexte visité" xfId="8737" builtinId="9" hidden="1"/>
    <cellStyle name="Lien hypertexte visité" xfId="8745" builtinId="9" hidden="1"/>
    <cellStyle name="Lien hypertexte visité" xfId="8753" builtinId="9" hidden="1"/>
    <cellStyle name="Lien hypertexte visité" xfId="8761" builtinId="9" hidden="1"/>
    <cellStyle name="Lien hypertexte visité" xfId="8769" builtinId="9" hidden="1"/>
    <cellStyle name="Lien hypertexte visité" xfId="8777" builtinId="9" hidden="1"/>
    <cellStyle name="Lien hypertexte visité" xfId="8785" builtinId="9" hidden="1"/>
    <cellStyle name="Lien hypertexte visité" xfId="8793" builtinId="9" hidden="1"/>
    <cellStyle name="Lien hypertexte visité" xfId="8801" builtinId="9" hidden="1"/>
    <cellStyle name="Lien hypertexte visité" xfId="8809" builtinId="9" hidden="1"/>
    <cellStyle name="Lien hypertexte visité" xfId="8817" builtinId="9" hidden="1"/>
    <cellStyle name="Lien hypertexte visité" xfId="8825" builtinId="9" hidden="1"/>
    <cellStyle name="Lien hypertexte visité" xfId="8833" builtinId="9" hidden="1"/>
    <cellStyle name="Lien hypertexte visité" xfId="8841" builtinId="9" hidden="1"/>
    <cellStyle name="Lien hypertexte visité" xfId="8849" builtinId="9" hidden="1"/>
    <cellStyle name="Lien hypertexte visité" xfId="8857" builtinId="9" hidden="1"/>
    <cellStyle name="Lien hypertexte visité" xfId="8865" builtinId="9" hidden="1"/>
    <cellStyle name="Lien hypertexte visité" xfId="8873" builtinId="9" hidden="1"/>
    <cellStyle name="Lien hypertexte visité" xfId="8881" builtinId="9" hidden="1"/>
    <cellStyle name="Lien hypertexte visité" xfId="8889" builtinId="9" hidden="1"/>
    <cellStyle name="Lien hypertexte visité" xfId="8897" builtinId="9" hidden="1"/>
    <cellStyle name="Lien hypertexte visité" xfId="8905" builtinId="9" hidden="1"/>
    <cellStyle name="Lien hypertexte visité" xfId="8913" builtinId="9" hidden="1"/>
    <cellStyle name="Lien hypertexte visité" xfId="8921" builtinId="9" hidden="1"/>
    <cellStyle name="Lien hypertexte visité" xfId="8929" builtinId="9" hidden="1"/>
    <cellStyle name="Lien hypertexte visité" xfId="8937" builtinId="9" hidden="1"/>
    <cellStyle name="Lien hypertexte visité" xfId="8945" builtinId="9" hidden="1"/>
    <cellStyle name="Lien hypertexte visité" xfId="8953" builtinId="9" hidden="1"/>
    <cellStyle name="Lien hypertexte visité" xfId="8961" builtinId="9" hidden="1"/>
    <cellStyle name="Lien hypertexte visité" xfId="8969" builtinId="9" hidden="1"/>
    <cellStyle name="Lien hypertexte visité" xfId="8977" builtinId="9" hidden="1"/>
    <cellStyle name="Lien hypertexte visité" xfId="8985" builtinId="9" hidden="1"/>
    <cellStyle name="Lien hypertexte visité" xfId="8993" builtinId="9" hidden="1"/>
    <cellStyle name="Lien hypertexte visité" xfId="9001" builtinId="9" hidden="1"/>
    <cellStyle name="Lien hypertexte visité" xfId="9009" builtinId="9" hidden="1"/>
    <cellStyle name="Lien hypertexte visité" xfId="9017" builtinId="9" hidden="1"/>
    <cellStyle name="Lien hypertexte visité" xfId="9025" builtinId="9" hidden="1"/>
    <cellStyle name="Lien hypertexte visité" xfId="9033" builtinId="9" hidden="1"/>
    <cellStyle name="Lien hypertexte visité" xfId="9041" builtinId="9" hidden="1"/>
    <cellStyle name="Lien hypertexte visité" xfId="9049" builtinId="9" hidden="1"/>
    <cellStyle name="Lien hypertexte visité" xfId="9057" builtinId="9" hidden="1"/>
    <cellStyle name="Lien hypertexte visité" xfId="9065" builtinId="9" hidden="1"/>
    <cellStyle name="Lien hypertexte visité" xfId="9073" builtinId="9" hidden="1"/>
    <cellStyle name="Lien hypertexte visité" xfId="9081" builtinId="9" hidden="1"/>
    <cellStyle name="Lien hypertexte visité" xfId="9089" builtinId="9" hidden="1"/>
    <cellStyle name="Lien hypertexte visité" xfId="9097" builtinId="9" hidden="1"/>
    <cellStyle name="Lien hypertexte visité" xfId="9105" builtinId="9" hidden="1"/>
    <cellStyle name="Lien hypertexte visité" xfId="9113" builtinId="9" hidden="1"/>
    <cellStyle name="Lien hypertexte visité" xfId="9121" builtinId="9" hidden="1"/>
    <cellStyle name="Lien hypertexte visité" xfId="9129" builtinId="9" hidden="1"/>
    <cellStyle name="Lien hypertexte visité" xfId="9137" builtinId="9" hidden="1"/>
    <cellStyle name="Lien hypertexte visité" xfId="9145" builtinId="9" hidden="1"/>
    <cellStyle name="Lien hypertexte visité" xfId="9153" builtinId="9" hidden="1"/>
    <cellStyle name="Lien hypertexte visité" xfId="9161" builtinId="9" hidden="1"/>
    <cellStyle name="Lien hypertexte visité" xfId="9169" builtinId="9" hidden="1"/>
    <cellStyle name="Lien hypertexte visité" xfId="9177" builtinId="9" hidden="1"/>
    <cellStyle name="Lien hypertexte visité" xfId="9185" builtinId="9" hidden="1"/>
    <cellStyle name="Lien hypertexte visité" xfId="9193" builtinId="9" hidden="1"/>
    <cellStyle name="Lien hypertexte visité" xfId="9201" builtinId="9" hidden="1"/>
    <cellStyle name="Lien hypertexte visité" xfId="9209" builtinId="9" hidden="1"/>
    <cellStyle name="Lien hypertexte visité" xfId="9217" builtinId="9" hidden="1"/>
    <cellStyle name="Lien hypertexte visité" xfId="9225" builtinId="9" hidden="1"/>
    <cellStyle name="Lien hypertexte visité" xfId="9233" builtinId="9" hidden="1"/>
    <cellStyle name="Lien hypertexte visité" xfId="9241" builtinId="9" hidden="1"/>
    <cellStyle name="Lien hypertexte visité" xfId="9249" builtinId="9" hidden="1"/>
    <cellStyle name="Lien hypertexte visité" xfId="9257" builtinId="9" hidden="1"/>
    <cellStyle name="Lien hypertexte visité" xfId="9265" builtinId="9" hidden="1"/>
    <cellStyle name="Lien hypertexte visité" xfId="9273" builtinId="9" hidden="1"/>
    <cellStyle name="Lien hypertexte visité" xfId="9281" builtinId="9" hidden="1"/>
    <cellStyle name="Lien hypertexte visité" xfId="9289" builtinId="9" hidden="1"/>
    <cellStyle name="Lien hypertexte visité" xfId="9297" builtinId="9" hidden="1"/>
    <cellStyle name="Lien hypertexte visité" xfId="9305" builtinId="9" hidden="1"/>
    <cellStyle name="Lien hypertexte visité" xfId="9313" builtinId="9" hidden="1"/>
    <cellStyle name="Lien hypertexte visité" xfId="9321" builtinId="9" hidden="1"/>
    <cellStyle name="Lien hypertexte visité" xfId="9329" builtinId="9" hidden="1"/>
    <cellStyle name="Lien hypertexte visité" xfId="9337" builtinId="9" hidden="1"/>
    <cellStyle name="Lien hypertexte visité" xfId="9345" builtinId="9" hidden="1"/>
    <cellStyle name="Lien hypertexte visité" xfId="9353" builtinId="9" hidden="1"/>
    <cellStyle name="Lien hypertexte visité" xfId="9361" builtinId="9" hidden="1"/>
    <cellStyle name="Lien hypertexte visité" xfId="9369" builtinId="9" hidden="1"/>
    <cellStyle name="Lien hypertexte visité" xfId="9377" builtinId="9" hidden="1"/>
    <cellStyle name="Lien hypertexte visité" xfId="9385" builtinId="9" hidden="1"/>
    <cellStyle name="Lien hypertexte visité" xfId="9393" builtinId="9" hidden="1"/>
    <cellStyle name="Lien hypertexte visité" xfId="9401" builtinId="9" hidden="1"/>
    <cellStyle name="Lien hypertexte visité" xfId="9409" builtinId="9" hidden="1"/>
    <cellStyle name="Lien hypertexte visité" xfId="9417" builtinId="9" hidden="1"/>
    <cellStyle name="Lien hypertexte visité" xfId="9425" builtinId="9" hidden="1"/>
    <cellStyle name="Lien hypertexte visité" xfId="9433" builtinId="9" hidden="1"/>
    <cellStyle name="Lien hypertexte visité" xfId="9441" builtinId="9" hidden="1"/>
    <cellStyle name="Lien hypertexte visité" xfId="9449" builtinId="9" hidden="1"/>
    <cellStyle name="Lien hypertexte visité" xfId="9457" builtinId="9" hidden="1"/>
    <cellStyle name="Lien hypertexte visité" xfId="9465" builtinId="9" hidden="1"/>
    <cellStyle name="Lien hypertexte visité" xfId="9473" builtinId="9" hidden="1"/>
    <cellStyle name="Lien hypertexte visité" xfId="9481" builtinId="9" hidden="1"/>
    <cellStyle name="Lien hypertexte visité" xfId="9489" builtinId="9" hidden="1"/>
    <cellStyle name="Lien hypertexte visité" xfId="9497" builtinId="9" hidden="1"/>
    <cellStyle name="Lien hypertexte visité" xfId="9505" builtinId="9" hidden="1"/>
    <cellStyle name="Lien hypertexte visité" xfId="9513" builtinId="9" hidden="1"/>
    <cellStyle name="Lien hypertexte visité" xfId="9521" builtinId="9" hidden="1"/>
    <cellStyle name="Lien hypertexte visité" xfId="9529" builtinId="9" hidden="1"/>
    <cellStyle name="Lien hypertexte visité" xfId="9537" builtinId="9" hidden="1"/>
    <cellStyle name="Lien hypertexte visité" xfId="9545" builtinId="9" hidden="1"/>
    <cellStyle name="Lien hypertexte visité" xfId="9553" builtinId="9" hidden="1"/>
    <cellStyle name="Lien hypertexte visité" xfId="9561" builtinId="9" hidden="1"/>
    <cellStyle name="Lien hypertexte visité" xfId="9569" builtinId="9" hidden="1"/>
    <cellStyle name="Lien hypertexte visité" xfId="9577" builtinId="9" hidden="1"/>
    <cellStyle name="Lien hypertexte visité" xfId="9585" builtinId="9" hidden="1"/>
    <cellStyle name="Lien hypertexte visité" xfId="9593" builtinId="9" hidden="1"/>
    <cellStyle name="Lien hypertexte visité" xfId="9601" builtinId="9" hidden="1"/>
    <cellStyle name="Lien hypertexte visité" xfId="9609" builtinId="9" hidden="1"/>
    <cellStyle name="Lien hypertexte visité" xfId="9617" builtinId="9" hidden="1"/>
    <cellStyle name="Lien hypertexte visité" xfId="9625" builtinId="9" hidden="1"/>
    <cellStyle name="Lien hypertexte visité" xfId="9633" builtinId="9" hidden="1"/>
    <cellStyle name="Lien hypertexte visité" xfId="9641" builtinId="9" hidden="1"/>
    <cellStyle name="Lien hypertexte visité" xfId="9649" builtinId="9" hidden="1"/>
    <cellStyle name="Lien hypertexte visité" xfId="9657" builtinId="9" hidden="1"/>
    <cellStyle name="Lien hypertexte visité" xfId="9665" builtinId="9" hidden="1"/>
    <cellStyle name="Lien hypertexte visité" xfId="9673" builtinId="9" hidden="1"/>
    <cellStyle name="Lien hypertexte visité" xfId="9681" builtinId="9" hidden="1"/>
    <cellStyle name="Lien hypertexte visité" xfId="9689" builtinId="9" hidden="1"/>
    <cellStyle name="Lien hypertexte visité" xfId="9697" builtinId="9" hidden="1"/>
    <cellStyle name="Lien hypertexte visité" xfId="9705" builtinId="9" hidden="1"/>
    <cellStyle name="Lien hypertexte visité" xfId="9713" builtinId="9" hidden="1"/>
    <cellStyle name="Lien hypertexte visité" xfId="9721" builtinId="9" hidden="1"/>
    <cellStyle name="Lien hypertexte visité" xfId="9729" builtinId="9" hidden="1"/>
    <cellStyle name="Lien hypertexte visité" xfId="9737" builtinId="9" hidden="1"/>
    <cellStyle name="Lien hypertexte visité" xfId="9745" builtinId="9" hidden="1"/>
    <cellStyle name="Lien hypertexte visité" xfId="9753" builtinId="9" hidden="1"/>
    <cellStyle name="Lien hypertexte visité" xfId="9761" builtinId="9" hidden="1"/>
    <cellStyle name="Lien hypertexte visité" xfId="9769" builtinId="9" hidden="1"/>
    <cellStyle name="Lien hypertexte visité" xfId="9777" builtinId="9" hidden="1"/>
    <cellStyle name="Lien hypertexte visité" xfId="9785" builtinId="9" hidden="1"/>
    <cellStyle name="Lien hypertexte visité" xfId="9793" builtinId="9" hidden="1"/>
    <cellStyle name="Lien hypertexte visité" xfId="9801" builtinId="9" hidden="1"/>
    <cellStyle name="Lien hypertexte visité" xfId="9809" builtinId="9" hidden="1"/>
    <cellStyle name="Lien hypertexte visité" xfId="9817" builtinId="9" hidden="1"/>
    <cellStyle name="Lien hypertexte visité" xfId="9825" builtinId="9" hidden="1"/>
    <cellStyle name="Lien hypertexte visité" xfId="9833" builtinId="9" hidden="1"/>
    <cellStyle name="Lien hypertexte visité" xfId="9841" builtinId="9" hidden="1"/>
    <cellStyle name="Lien hypertexte visité" xfId="9849" builtinId="9" hidden="1"/>
    <cellStyle name="Lien hypertexte visité" xfId="9857" builtinId="9" hidden="1"/>
    <cellStyle name="Lien hypertexte visité" xfId="9865" builtinId="9" hidden="1"/>
    <cellStyle name="Lien hypertexte visité" xfId="9873" builtinId="9" hidden="1"/>
    <cellStyle name="Lien hypertexte visité" xfId="9881" builtinId="9" hidden="1"/>
    <cellStyle name="Lien hypertexte visité" xfId="9889" builtinId="9" hidden="1"/>
    <cellStyle name="Lien hypertexte visité" xfId="9897" builtinId="9" hidden="1"/>
    <cellStyle name="Lien hypertexte visité" xfId="9905" builtinId="9" hidden="1"/>
    <cellStyle name="Lien hypertexte visité" xfId="9913" builtinId="9" hidden="1"/>
    <cellStyle name="Lien hypertexte visité" xfId="9921" builtinId="9" hidden="1"/>
    <cellStyle name="Lien hypertexte visité" xfId="9929" builtinId="9" hidden="1"/>
    <cellStyle name="Lien hypertexte visité" xfId="9937" builtinId="9" hidden="1"/>
    <cellStyle name="Lien hypertexte visité" xfId="9945" builtinId="9" hidden="1"/>
    <cellStyle name="Lien hypertexte visité" xfId="9953" builtinId="9" hidden="1"/>
    <cellStyle name="Lien hypertexte visité" xfId="9961" builtinId="9" hidden="1"/>
    <cellStyle name="Lien hypertexte visité" xfId="9969" builtinId="9" hidden="1"/>
    <cellStyle name="Lien hypertexte visité" xfId="9977" builtinId="9" hidden="1"/>
    <cellStyle name="Lien hypertexte visité" xfId="9985" builtinId="9" hidden="1"/>
    <cellStyle name="Lien hypertexte visité" xfId="9993" builtinId="9" hidden="1"/>
    <cellStyle name="Lien hypertexte visité" xfId="10001" builtinId="9" hidden="1"/>
    <cellStyle name="Lien hypertexte visité" xfId="10009" builtinId="9" hidden="1"/>
    <cellStyle name="Lien hypertexte visité" xfId="10017" builtinId="9" hidden="1"/>
    <cellStyle name="Lien hypertexte visité" xfId="10025" builtinId="9" hidden="1"/>
    <cellStyle name="Lien hypertexte visité" xfId="10033" builtinId="9" hidden="1"/>
    <cellStyle name="Lien hypertexte visité" xfId="10041" builtinId="9" hidden="1"/>
    <cellStyle name="Lien hypertexte visité" xfId="10049" builtinId="9" hidden="1"/>
    <cellStyle name="Lien hypertexte visité" xfId="10057" builtinId="9" hidden="1"/>
    <cellStyle name="Lien hypertexte visité" xfId="10065" builtinId="9" hidden="1"/>
    <cellStyle name="Lien hypertexte visité" xfId="10073" builtinId="9" hidden="1"/>
    <cellStyle name="Lien hypertexte visité" xfId="10081" builtinId="9" hidden="1"/>
    <cellStyle name="Lien hypertexte visité" xfId="10089" builtinId="9" hidden="1"/>
    <cellStyle name="Lien hypertexte visité" xfId="10097" builtinId="9" hidden="1"/>
    <cellStyle name="Lien hypertexte visité" xfId="10105" builtinId="9" hidden="1"/>
    <cellStyle name="Lien hypertexte visité" xfId="10113" builtinId="9" hidden="1"/>
    <cellStyle name="Lien hypertexte visité" xfId="10121" builtinId="9" hidden="1"/>
    <cellStyle name="Lien hypertexte visité" xfId="10129" builtinId="9" hidden="1"/>
    <cellStyle name="Lien hypertexte visité" xfId="10137" builtinId="9" hidden="1"/>
    <cellStyle name="Lien hypertexte visité" xfId="10145" builtinId="9" hidden="1"/>
    <cellStyle name="Lien hypertexte visité" xfId="10153" builtinId="9" hidden="1"/>
    <cellStyle name="Lien hypertexte visité" xfId="10161" builtinId="9" hidden="1"/>
    <cellStyle name="Lien hypertexte visité" xfId="10169" builtinId="9" hidden="1"/>
    <cellStyle name="Lien hypertexte visité" xfId="10177" builtinId="9" hidden="1"/>
    <cellStyle name="Lien hypertexte visité" xfId="10185" builtinId="9" hidden="1"/>
    <cellStyle name="Lien hypertexte visité" xfId="10193" builtinId="9" hidden="1"/>
    <cellStyle name="Lien hypertexte visité" xfId="10201" builtinId="9" hidden="1"/>
    <cellStyle name="Lien hypertexte visité" xfId="10209" builtinId="9" hidden="1"/>
    <cellStyle name="Lien hypertexte visité" xfId="10217" builtinId="9" hidden="1"/>
    <cellStyle name="Lien hypertexte visité" xfId="10225" builtinId="9" hidden="1"/>
    <cellStyle name="Lien hypertexte visité" xfId="10233" builtinId="9" hidden="1"/>
    <cellStyle name="Lien hypertexte visité" xfId="10241" builtinId="9" hidden="1"/>
    <cellStyle name="Lien hypertexte visité" xfId="10249" builtinId="9" hidden="1"/>
    <cellStyle name="Lien hypertexte visité" xfId="10257" builtinId="9" hidden="1"/>
    <cellStyle name="Lien hypertexte visité" xfId="10265" builtinId="9" hidden="1"/>
    <cellStyle name="Lien hypertexte visité" xfId="10273" builtinId="9" hidden="1"/>
    <cellStyle name="Lien hypertexte visité" xfId="10281" builtinId="9" hidden="1"/>
    <cellStyle name="Lien hypertexte visité" xfId="10289" builtinId="9" hidden="1"/>
    <cellStyle name="Lien hypertexte visité" xfId="10297" builtinId="9" hidden="1"/>
    <cellStyle name="Lien hypertexte visité" xfId="10305" builtinId="9" hidden="1"/>
    <cellStyle name="Lien hypertexte visité" xfId="10313" builtinId="9" hidden="1"/>
    <cellStyle name="Lien hypertexte visité" xfId="10321" builtinId="9" hidden="1"/>
    <cellStyle name="Lien hypertexte visité" xfId="10329" builtinId="9" hidden="1"/>
    <cellStyle name="Lien hypertexte visité" xfId="10337" builtinId="9" hidden="1"/>
    <cellStyle name="Lien hypertexte visité" xfId="10345" builtinId="9" hidden="1"/>
    <cellStyle name="Lien hypertexte visité" xfId="10353" builtinId="9" hidden="1"/>
    <cellStyle name="Lien hypertexte visité" xfId="10361" builtinId="9" hidden="1"/>
    <cellStyle name="Lien hypertexte visité" xfId="10369" builtinId="9" hidden="1"/>
    <cellStyle name="Lien hypertexte visité" xfId="10377" builtinId="9" hidden="1"/>
    <cellStyle name="Lien hypertexte visité" xfId="10385" builtinId="9" hidden="1"/>
    <cellStyle name="Lien hypertexte visité" xfId="10393" builtinId="9" hidden="1"/>
    <cellStyle name="Lien hypertexte visité" xfId="10401" builtinId="9" hidden="1"/>
    <cellStyle name="Lien hypertexte visité" xfId="10409" builtinId="9" hidden="1"/>
    <cellStyle name="Lien hypertexte visité" xfId="10417" builtinId="9" hidden="1"/>
    <cellStyle name="Lien hypertexte visité" xfId="10425" builtinId="9" hidden="1"/>
    <cellStyle name="Lien hypertexte visité" xfId="10433" builtinId="9" hidden="1"/>
    <cellStyle name="Lien hypertexte visité" xfId="10441" builtinId="9" hidden="1"/>
    <cellStyle name="Lien hypertexte visité" xfId="10449" builtinId="9" hidden="1"/>
    <cellStyle name="Lien hypertexte visité" xfId="10457" builtinId="9" hidden="1"/>
    <cellStyle name="Lien hypertexte visité" xfId="10465" builtinId="9" hidden="1"/>
    <cellStyle name="Lien hypertexte visité" xfId="10473" builtinId="9" hidden="1"/>
    <cellStyle name="Lien hypertexte visité" xfId="10481" builtinId="9" hidden="1"/>
    <cellStyle name="Lien hypertexte visité" xfId="10489" builtinId="9" hidden="1"/>
    <cellStyle name="Lien hypertexte visité" xfId="10497" builtinId="9" hidden="1"/>
    <cellStyle name="Lien hypertexte visité" xfId="10505" builtinId="9" hidden="1"/>
    <cellStyle name="Lien hypertexte visité" xfId="10513" builtinId="9" hidden="1"/>
    <cellStyle name="Lien hypertexte visité" xfId="10521" builtinId="9" hidden="1"/>
    <cellStyle name="Lien hypertexte visité" xfId="10529" builtinId="9" hidden="1"/>
    <cellStyle name="Lien hypertexte visité" xfId="10537" builtinId="9" hidden="1"/>
    <cellStyle name="Lien hypertexte visité" xfId="10545" builtinId="9" hidden="1"/>
    <cellStyle name="Lien hypertexte visité" xfId="10553" builtinId="9" hidden="1"/>
    <cellStyle name="Lien hypertexte visité" xfId="10561" builtinId="9" hidden="1"/>
    <cellStyle name="Lien hypertexte visité" xfId="10569" builtinId="9" hidden="1"/>
    <cellStyle name="Lien hypertexte visité" xfId="10577" builtinId="9" hidden="1"/>
    <cellStyle name="Lien hypertexte visité" xfId="10585" builtinId="9" hidden="1"/>
    <cellStyle name="Lien hypertexte visité" xfId="10593" builtinId="9" hidden="1"/>
    <cellStyle name="Lien hypertexte visité" xfId="10601" builtinId="9" hidden="1"/>
    <cellStyle name="Lien hypertexte visité" xfId="10609" builtinId="9" hidden="1"/>
    <cellStyle name="Lien hypertexte visité" xfId="10617" builtinId="9" hidden="1"/>
    <cellStyle name="Lien hypertexte visité" xfId="10625" builtinId="9" hidden="1"/>
    <cellStyle name="Lien hypertexte visité" xfId="10633" builtinId="9" hidden="1"/>
    <cellStyle name="Lien hypertexte visité" xfId="10641" builtinId="9" hidden="1"/>
    <cellStyle name="Lien hypertexte visité" xfId="10649" builtinId="9" hidden="1"/>
    <cellStyle name="Lien hypertexte visité" xfId="10657" builtinId="9" hidden="1"/>
    <cellStyle name="Lien hypertexte visité" xfId="10665" builtinId="9" hidden="1"/>
    <cellStyle name="Lien hypertexte visité" xfId="10673" builtinId="9" hidden="1"/>
    <cellStyle name="Lien hypertexte visité" xfId="10681" builtinId="9" hidden="1"/>
    <cellStyle name="Lien hypertexte visité" xfId="10689" builtinId="9" hidden="1"/>
    <cellStyle name="Lien hypertexte visité" xfId="10697" builtinId="9" hidden="1"/>
    <cellStyle name="Lien hypertexte visité" xfId="10705" builtinId="9" hidden="1"/>
    <cellStyle name="Lien hypertexte visité" xfId="10713" builtinId="9" hidden="1"/>
    <cellStyle name="Lien hypertexte visité" xfId="10721" builtinId="9" hidden="1"/>
    <cellStyle name="Lien hypertexte visité" xfId="10729" builtinId="9" hidden="1"/>
    <cellStyle name="Lien hypertexte visité" xfId="10737" builtinId="9" hidden="1"/>
    <cellStyle name="Lien hypertexte visité" xfId="10745" builtinId="9" hidden="1"/>
    <cellStyle name="Lien hypertexte visité" xfId="10753" builtinId="9" hidden="1"/>
    <cellStyle name="Lien hypertexte visité" xfId="10761" builtinId="9" hidden="1"/>
    <cellStyle name="Lien hypertexte visité" xfId="10769" builtinId="9" hidden="1"/>
    <cellStyle name="Lien hypertexte visité" xfId="10777" builtinId="9" hidden="1"/>
    <cellStyle name="Lien hypertexte visité" xfId="10785" builtinId="9" hidden="1"/>
    <cellStyle name="Lien hypertexte visité" xfId="10793" builtinId="9" hidden="1"/>
    <cellStyle name="Lien hypertexte visité" xfId="10801" builtinId="9" hidden="1"/>
    <cellStyle name="Lien hypertexte visité" xfId="10809" builtinId="9" hidden="1"/>
    <cellStyle name="Lien hypertexte visité" xfId="10817" builtinId="9" hidden="1"/>
    <cellStyle name="Lien hypertexte visité" xfId="10825" builtinId="9" hidden="1"/>
    <cellStyle name="Lien hypertexte visité" xfId="10833" builtinId="9" hidden="1"/>
    <cellStyle name="Lien hypertexte visité" xfId="10841" builtinId="9" hidden="1"/>
    <cellStyle name="Lien hypertexte visité" xfId="10849" builtinId="9" hidden="1"/>
    <cellStyle name="Lien hypertexte visité" xfId="10857" builtinId="9" hidden="1"/>
    <cellStyle name="Lien hypertexte visité" xfId="10865" builtinId="9" hidden="1"/>
    <cellStyle name="Lien hypertexte visité" xfId="10873" builtinId="9" hidden="1"/>
    <cellStyle name="Lien hypertexte visité" xfId="10881" builtinId="9" hidden="1"/>
    <cellStyle name="Lien hypertexte visité" xfId="10889" builtinId="9" hidden="1"/>
    <cellStyle name="Lien hypertexte visité" xfId="10897" builtinId="9" hidden="1"/>
    <cellStyle name="Lien hypertexte visité" xfId="10905" builtinId="9" hidden="1"/>
    <cellStyle name="Lien hypertexte visité" xfId="10913" builtinId="9" hidden="1"/>
    <cellStyle name="Lien hypertexte visité" xfId="10921" builtinId="9" hidden="1"/>
    <cellStyle name="Lien hypertexte visité" xfId="10929" builtinId="9" hidden="1"/>
    <cellStyle name="Lien hypertexte visité" xfId="10937" builtinId="9" hidden="1"/>
    <cellStyle name="Lien hypertexte visité" xfId="10945" builtinId="9" hidden="1"/>
    <cellStyle name="Lien hypertexte visité" xfId="10953" builtinId="9" hidden="1"/>
    <cellStyle name="Lien hypertexte visité" xfId="10961" builtinId="9" hidden="1"/>
    <cellStyle name="Lien hypertexte visité" xfId="10969" builtinId="9" hidden="1"/>
    <cellStyle name="Lien hypertexte visité" xfId="10977" builtinId="9" hidden="1"/>
    <cellStyle name="Lien hypertexte visité" xfId="10985" builtinId="9" hidden="1"/>
    <cellStyle name="Lien hypertexte visité" xfId="10993" builtinId="9" hidden="1"/>
    <cellStyle name="Lien hypertexte visité" xfId="11001" builtinId="9" hidden="1"/>
    <cellStyle name="Lien hypertexte visité" xfId="11009" builtinId="9" hidden="1"/>
    <cellStyle name="Lien hypertexte visité" xfId="11017" builtinId="9" hidden="1"/>
    <cellStyle name="Lien hypertexte visité" xfId="11025" builtinId="9" hidden="1"/>
    <cellStyle name="Lien hypertexte visité" xfId="11033" builtinId="9" hidden="1"/>
    <cellStyle name="Lien hypertexte visité" xfId="11041" builtinId="9" hidden="1"/>
    <cellStyle name="Lien hypertexte visité" xfId="11049" builtinId="9" hidden="1"/>
    <cellStyle name="Lien hypertexte visité" xfId="11057" builtinId="9" hidden="1"/>
    <cellStyle name="Lien hypertexte visité" xfId="11065" builtinId="9" hidden="1"/>
    <cellStyle name="Lien hypertexte visité" xfId="11073" builtinId="9" hidden="1"/>
    <cellStyle name="Lien hypertexte visité" xfId="11081" builtinId="9" hidden="1"/>
    <cellStyle name="Lien hypertexte visité" xfId="11089" builtinId="9" hidden="1"/>
    <cellStyle name="Lien hypertexte visité" xfId="11097" builtinId="9" hidden="1"/>
    <cellStyle name="Lien hypertexte visité" xfId="11105" builtinId="9" hidden="1"/>
    <cellStyle name="Lien hypertexte visité" xfId="11113" builtinId="9" hidden="1"/>
    <cellStyle name="Lien hypertexte visité" xfId="11121" builtinId="9" hidden="1"/>
    <cellStyle name="Lien hypertexte visité" xfId="11129" builtinId="9" hidden="1"/>
    <cellStyle name="Lien hypertexte visité" xfId="11137" builtinId="9" hidden="1"/>
    <cellStyle name="Lien hypertexte visité" xfId="11145" builtinId="9" hidden="1"/>
    <cellStyle name="Lien hypertexte visité" xfId="11153" builtinId="9" hidden="1"/>
    <cellStyle name="Lien hypertexte visité" xfId="11161" builtinId="9" hidden="1"/>
    <cellStyle name="Lien hypertexte visité" xfId="11169" builtinId="9" hidden="1"/>
    <cellStyle name="Lien hypertexte visité" xfId="11177" builtinId="9" hidden="1"/>
    <cellStyle name="Lien hypertexte visité" xfId="11185" builtinId="9" hidden="1"/>
    <cellStyle name="Lien hypertexte visité" xfId="11193" builtinId="9" hidden="1"/>
    <cellStyle name="Lien hypertexte visité" xfId="11201" builtinId="9" hidden="1"/>
    <cellStyle name="Lien hypertexte visité" xfId="11209" builtinId="9" hidden="1"/>
    <cellStyle name="Lien hypertexte visité" xfId="11217" builtinId="9" hidden="1"/>
    <cellStyle name="Lien hypertexte visité" xfId="11225" builtinId="9" hidden="1"/>
    <cellStyle name="Lien hypertexte visité" xfId="11233" builtinId="9" hidden="1"/>
    <cellStyle name="Lien hypertexte visité" xfId="11241" builtinId="9" hidden="1"/>
    <cellStyle name="Lien hypertexte visité" xfId="11249" builtinId="9" hidden="1"/>
    <cellStyle name="Lien hypertexte visité" xfId="11257" builtinId="9" hidden="1"/>
    <cellStyle name="Lien hypertexte visité" xfId="11265" builtinId="9" hidden="1"/>
    <cellStyle name="Lien hypertexte visité" xfId="11273" builtinId="9" hidden="1"/>
    <cellStyle name="Lien hypertexte visité" xfId="11281" builtinId="9" hidden="1"/>
    <cellStyle name="Lien hypertexte visité" xfId="11289" builtinId="9" hidden="1"/>
    <cellStyle name="Lien hypertexte visité" xfId="11297" builtinId="9" hidden="1"/>
    <cellStyle name="Lien hypertexte visité" xfId="11305" builtinId="9" hidden="1"/>
    <cellStyle name="Lien hypertexte visité" xfId="11313" builtinId="9" hidden="1"/>
    <cellStyle name="Lien hypertexte visité" xfId="11321" builtinId="9" hidden="1"/>
    <cellStyle name="Lien hypertexte visité" xfId="11329" builtinId="9" hidden="1"/>
    <cellStyle name="Lien hypertexte visité" xfId="11337" builtinId="9" hidden="1"/>
    <cellStyle name="Lien hypertexte visité" xfId="11345" builtinId="9" hidden="1"/>
    <cellStyle name="Lien hypertexte visité" xfId="11353" builtinId="9" hidden="1"/>
    <cellStyle name="Lien hypertexte visité" xfId="11361" builtinId="9" hidden="1"/>
    <cellStyle name="Lien hypertexte visité" xfId="11369" builtinId="9" hidden="1"/>
    <cellStyle name="Lien hypertexte visité" xfId="11377" builtinId="9" hidden="1"/>
    <cellStyle name="Lien hypertexte visité" xfId="11385" builtinId="9" hidden="1"/>
    <cellStyle name="Lien hypertexte visité" xfId="11393" builtinId="9" hidden="1"/>
    <cellStyle name="Lien hypertexte visité" xfId="11401" builtinId="9" hidden="1"/>
    <cellStyle name="Lien hypertexte visité" xfId="11409" builtinId="9" hidden="1"/>
    <cellStyle name="Lien hypertexte visité" xfId="11417" builtinId="9" hidden="1"/>
    <cellStyle name="Lien hypertexte visité" xfId="11425" builtinId="9" hidden="1"/>
    <cellStyle name="Lien hypertexte visité" xfId="11433" builtinId="9" hidden="1"/>
    <cellStyle name="Lien hypertexte visité" xfId="11441" builtinId="9" hidden="1"/>
    <cellStyle name="Lien hypertexte visité" xfId="11449" builtinId="9" hidden="1"/>
    <cellStyle name="Lien hypertexte visité" xfId="11457" builtinId="9" hidden="1"/>
    <cellStyle name="Lien hypertexte visité" xfId="11465" builtinId="9" hidden="1"/>
    <cellStyle name="Lien hypertexte visité" xfId="11473" builtinId="9" hidden="1"/>
    <cellStyle name="Lien hypertexte visité" xfId="11481" builtinId="9" hidden="1"/>
    <cellStyle name="Lien hypertexte visité" xfId="11489" builtinId="9" hidden="1"/>
    <cellStyle name="Lien hypertexte visité" xfId="11497" builtinId="9" hidden="1"/>
    <cellStyle name="Lien hypertexte visité" xfId="11505" builtinId="9" hidden="1"/>
    <cellStyle name="Lien hypertexte visité" xfId="11513" builtinId="9" hidden="1"/>
    <cellStyle name="Lien hypertexte visité" xfId="11521" builtinId="9" hidden="1"/>
    <cellStyle name="Lien hypertexte visité" xfId="11529" builtinId="9" hidden="1"/>
    <cellStyle name="Lien hypertexte visité" xfId="11537" builtinId="9" hidden="1"/>
    <cellStyle name="Lien hypertexte visité" xfId="11545" builtinId="9" hidden="1"/>
    <cellStyle name="Lien hypertexte visité" xfId="11553" builtinId="9" hidden="1"/>
    <cellStyle name="Lien hypertexte visité" xfId="11561" builtinId="9" hidden="1"/>
    <cellStyle name="Lien hypertexte visité" xfId="11569" builtinId="9" hidden="1"/>
    <cellStyle name="Lien hypertexte visité" xfId="11577" builtinId="9" hidden="1"/>
    <cellStyle name="Lien hypertexte visité" xfId="11585" builtinId="9" hidden="1"/>
    <cellStyle name="Lien hypertexte visité" xfId="11593" builtinId="9" hidden="1"/>
    <cellStyle name="Lien hypertexte visité" xfId="11601" builtinId="9" hidden="1"/>
    <cellStyle name="Lien hypertexte visité" xfId="11609" builtinId="9" hidden="1"/>
    <cellStyle name="Lien hypertexte visité" xfId="11617" builtinId="9" hidden="1"/>
    <cellStyle name="Lien hypertexte visité" xfId="11625" builtinId="9" hidden="1"/>
    <cellStyle name="Lien hypertexte visité" xfId="11633" builtinId="9" hidden="1"/>
    <cellStyle name="Lien hypertexte visité" xfId="11641" builtinId="9" hidden="1"/>
    <cellStyle name="Lien hypertexte visité" xfId="11649" builtinId="9" hidden="1"/>
    <cellStyle name="Lien hypertexte visité" xfId="11657" builtinId="9" hidden="1"/>
    <cellStyle name="Lien hypertexte visité" xfId="11665" builtinId="9" hidden="1"/>
    <cellStyle name="Lien hypertexte visité" xfId="11673" builtinId="9" hidden="1"/>
    <cellStyle name="Lien hypertexte visité" xfId="11681" builtinId="9" hidden="1"/>
    <cellStyle name="Lien hypertexte visité" xfId="11689" builtinId="9" hidden="1"/>
    <cellStyle name="Lien hypertexte visité" xfId="11697" builtinId="9" hidden="1"/>
    <cellStyle name="Lien hypertexte visité" xfId="11705" builtinId="9" hidden="1"/>
    <cellStyle name="Lien hypertexte visité" xfId="11713" builtinId="9" hidden="1"/>
    <cellStyle name="Lien hypertexte visité" xfId="11721" builtinId="9" hidden="1"/>
    <cellStyle name="Lien hypertexte visité" xfId="11729" builtinId="9" hidden="1"/>
    <cellStyle name="Lien hypertexte visité" xfId="11737" builtinId="9" hidden="1"/>
    <cellStyle name="Lien hypertexte visité" xfId="11745" builtinId="9" hidden="1"/>
    <cellStyle name="Lien hypertexte visité" xfId="11753" builtinId="9" hidden="1"/>
    <cellStyle name="Lien hypertexte visité" xfId="11761" builtinId="9" hidden="1"/>
    <cellStyle name="Lien hypertexte visité" xfId="11769" builtinId="9" hidden="1"/>
    <cellStyle name="Lien hypertexte visité" xfId="11777" builtinId="9" hidden="1"/>
    <cellStyle name="Lien hypertexte visité" xfId="11785" builtinId="9" hidden="1"/>
    <cellStyle name="Lien hypertexte visité" xfId="11793" builtinId="9" hidden="1"/>
    <cellStyle name="Lien hypertexte visité" xfId="11801" builtinId="9" hidden="1"/>
    <cellStyle name="Lien hypertexte visité" xfId="11809" builtinId="9" hidden="1"/>
    <cellStyle name="Lien hypertexte visité" xfId="11817" builtinId="9" hidden="1"/>
    <cellStyle name="Lien hypertexte visité" xfId="11825" builtinId="9" hidden="1"/>
    <cellStyle name="Lien hypertexte visité" xfId="11833" builtinId="9" hidden="1"/>
    <cellStyle name="Lien hypertexte visité" xfId="11841" builtinId="9" hidden="1"/>
    <cellStyle name="Lien hypertexte visité" xfId="11849" builtinId="9" hidden="1"/>
    <cellStyle name="Lien hypertexte visité" xfId="11857" builtinId="9" hidden="1"/>
    <cellStyle name="Lien hypertexte visité" xfId="11865" builtinId="9" hidden="1"/>
    <cellStyle name="Lien hypertexte visité" xfId="11873" builtinId="9" hidden="1"/>
    <cellStyle name="Lien hypertexte visité" xfId="11881" builtinId="9" hidden="1"/>
    <cellStyle name="Lien hypertexte visité" xfId="11889" builtinId="9" hidden="1"/>
    <cellStyle name="Lien hypertexte visité" xfId="11897" builtinId="9" hidden="1"/>
    <cellStyle name="Lien hypertexte visité" xfId="11905" builtinId="9" hidden="1"/>
    <cellStyle name="Lien hypertexte visité" xfId="11913" builtinId="9" hidden="1"/>
    <cellStyle name="Lien hypertexte visité" xfId="11921" builtinId="9" hidden="1"/>
    <cellStyle name="Lien hypertexte visité" xfId="11929" builtinId="9" hidden="1"/>
    <cellStyle name="Lien hypertexte visité" xfId="11937" builtinId="9" hidden="1"/>
    <cellStyle name="Lien hypertexte visité" xfId="11945" builtinId="9" hidden="1"/>
    <cellStyle name="Lien hypertexte visité" xfId="11953" builtinId="9" hidden="1"/>
    <cellStyle name="Lien hypertexte visité" xfId="11961" builtinId="9" hidden="1"/>
    <cellStyle name="Lien hypertexte visité" xfId="11969" builtinId="9" hidden="1"/>
    <cellStyle name="Lien hypertexte visité" xfId="11977" builtinId="9" hidden="1"/>
    <cellStyle name="Lien hypertexte visité" xfId="11985" builtinId="9" hidden="1"/>
    <cellStyle name="Lien hypertexte visité" xfId="11993" builtinId="9" hidden="1"/>
    <cellStyle name="Lien hypertexte visité" xfId="12001" builtinId="9" hidden="1"/>
    <cellStyle name="Lien hypertexte visité" xfId="12009" builtinId="9" hidden="1"/>
    <cellStyle name="Lien hypertexte visité" xfId="12017" builtinId="9" hidden="1"/>
    <cellStyle name="Lien hypertexte visité" xfId="12025" builtinId="9" hidden="1"/>
    <cellStyle name="Lien hypertexte visité" xfId="12033" builtinId="9" hidden="1"/>
    <cellStyle name="Lien hypertexte visité" xfId="12041" builtinId="9" hidden="1"/>
    <cellStyle name="Lien hypertexte visité" xfId="12049" builtinId="9" hidden="1"/>
    <cellStyle name="Lien hypertexte visité" xfId="12057" builtinId="9" hidden="1"/>
    <cellStyle name="Lien hypertexte visité" xfId="12065" builtinId="9" hidden="1"/>
    <cellStyle name="Lien hypertexte visité" xfId="12073" builtinId="9" hidden="1"/>
    <cellStyle name="Lien hypertexte visité" xfId="12081" builtinId="9" hidden="1"/>
    <cellStyle name="Lien hypertexte visité" xfId="12089" builtinId="9" hidden="1"/>
    <cellStyle name="Lien hypertexte visité" xfId="12097" builtinId="9" hidden="1"/>
    <cellStyle name="Lien hypertexte visité" xfId="12105" builtinId="9" hidden="1"/>
    <cellStyle name="Lien hypertexte visité" xfId="12113" builtinId="9" hidden="1"/>
    <cellStyle name="Lien hypertexte visité" xfId="12121" builtinId="9" hidden="1"/>
    <cellStyle name="Lien hypertexte visité" xfId="12129" builtinId="9" hidden="1"/>
    <cellStyle name="Lien hypertexte visité" xfId="12137" builtinId="9" hidden="1"/>
    <cellStyle name="Lien hypertexte visité" xfId="12145" builtinId="9" hidden="1"/>
    <cellStyle name="Lien hypertexte visité" xfId="12153" builtinId="9" hidden="1"/>
    <cellStyle name="Lien hypertexte visité" xfId="12161" builtinId="9" hidden="1"/>
    <cellStyle name="Lien hypertexte visité" xfId="12169" builtinId="9" hidden="1"/>
    <cellStyle name="Lien hypertexte visité" xfId="12177" builtinId="9" hidden="1"/>
    <cellStyle name="Lien hypertexte visité" xfId="12185" builtinId="9" hidden="1"/>
    <cellStyle name="Lien hypertexte visité" xfId="12193" builtinId="9" hidden="1"/>
    <cellStyle name="Lien hypertexte visité" xfId="12201" builtinId="9" hidden="1"/>
    <cellStyle name="Lien hypertexte visité" xfId="12209" builtinId="9" hidden="1"/>
    <cellStyle name="Lien hypertexte visité" xfId="12217" builtinId="9" hidden="1"/>
    <cellStyle name="Lien hypertexte visité" xfId="12225" builtinId="9" hidden="1"/>
    <cellStyle name="Lien hypertexte visité" xfId="12233" builtinId="9" hidden="1"/>
    <cellStyle name="Lien hypertexte visité" xfId="12241" builtinId="9" hidden="1"/>
    <cellStyle name="Lien hypertexte visité" xfId="12249" builtinId="9" hidden="1"/>
    <cellStyle name="Lien hypertexte visité" xfId="12257" builtinId="9" hidden="1"/>
    <cellStyle name="Lien hypertexte visité" xfId="12265" builtinId="9" hidden="1"/>
    <cellStyle name="Lien hypertexte visité" xfId="12273" builtinId="9" hidden="1"/>
    <cellStyle name="Lien hypertexte visité" xfId="12281" builtinId="9" hidden="1"/>
    <cellStyle name="Lien hypertexte visité" xfId="12289" builtinId="9" hidden="1"/>
    <cellStyle name="Lien hypertexte visité" xfId="12297" builtinId="9" hidden="1"/>
    <cellStyle name="Lien hypertexte visité" xfId="12305" builtinId="9" hidden="1"/>
    <cellStyle name="Lien hypertexte visité" xfId="12313" builtinId="9" hidden="1"/>
    <cellStyle name="Lien hypertexte visité" xfId="12321" builtinId="9" hidden="1"/>
    <cellStyle name="Lien hypertexte visité" xfId="12329" builtinId="9" hidden="1"/>
    <cellStyle name="Lien hypertexte visité" xfId="12337" builtinId="9" hidden="1"/>
    <cellStyle name="Lien hypertexte visité" xfId="12345" builtinId="9" hidden="1"/>
    <cellStyle name="Lien hypertexte visité" xfId="12353" builtinId="9" hidden="1"/>
    <cellStyle name="Lien hypertexte visité" xfId="12361" builtinId="9" hidden="1"/>
    <cellStyle name="Lien hypertexte visité" xfId="12369" builtinId="9" hidden="1"/>
    <cellStyle name="Lien hypertexte visité" xfId="12377" builtinId="9" hidden="1"/>
    <cellStyle name="Lien hypertexte visité" xfId="12385" builtinId="9" hidden="1"/>
    <cellStyle name="Lien hypertexte visité" xfId="12393" builtinId="9" hidden="1"/>
    <cellStyle name="Lien hypertexte visité" xfId="12401" builtinId="9" hidden="1"/>
    <cellStyle name="Lien hypertexte visité" xfId="12409" builtinId="9" hidden="1"/>
    <cellStyle name="Lien hypertexte visité" xfId="12417" builtinId="9" hidden="1"/>
    <cellStyle name="Lien hypertexte visité" xfId="12425" builtinId="9" hidden="1"/>
    <cellStyle name="Lien hypertexte visité" xfId="12433" builtinId="9" hidden="1"/>
    <cellStyle name="Lien hypertexte visité" xfId="12441" builtinId="9" hidden="1"/>
    <cellStyle name="Lien hypertexte visité" xfId="12449" builtinId="9" hidden="1"/>
    <cellStyle name="Lien hypertexte visité" xfId="12457" builtinId="9" hidden="1"/>
    <cellStyle name="Lien hypertexte visité" xfId="12465" builtinId="9" hidden="1"/>
    <cellStyle name="Lien hypertexte visité" xfId="12473" builtinId="9" hidden="1"/>
    <cellStyle name="Lien hypertexte visité" xfId="12481" builtinId="9" hidden="1"/>
    <cellStyle name="Lien hypertexte visité" xfId="12489" builtinId="9" hidden="1"/>
    <cellStyle name="Lien hypertexte visité" xfId="12497" builtinId="9" hidden="1"/>
    <cellStyle name="Lien hypertexte visité" xfId="12505" builtinId="9" hidden="1"/>
    <cellStyle name="Lien hypertexte visité" xfId="12513" builtinId="9" hidden="1"/>
    <cellStyle name="Lien hypertexte visité" xfId="12521" builtinId="9" hidden="1"/>
    <cellStyle name="Lien hypertexte visité" xfId="12529" builtinId="9" hidden="1"/>
    <cellStyle name="Lien hypertexte visité" xfId="12537" builtinId="9" hidden="1"/>
    <cellStyle name="Lien hypertexte visité" xfId="12545" builtinId="9" hidden="1"/>
    <cellStyle name="Lien hypertexte visité" xfId="12553" builtinId="9" hidden="1"/>
    <cellStyle name="Lien hypertexte visité" xfId="12561" builtinId="9" hidden="1"/>
    <cellStyle name="Lien hypertexte visité" xfId="12569" builtinId="9" hidden="1"/>
    <cellStyle name="Lien hypertexte visité" xfId="12577" builtinId="9" hidden="1"/>
    <cellStyle name="Lien hypertexte visité" xfId="12585" builtinId="9" hidden="1"/>
    <cellStyle name="Lien hypertexte visité" xfId="12593" builtinId="9" hidden="1"/>
    <cellStyle name="Lien hypertexte visité" xfId="12601" builtinId="9" hidden="1"/>
    <cellStyle name="Lien hypertexte visité" xfId="12609" builtinId="9" hidden="1"/>
    <cellStyle name="Lien hypertexte visité" xfId="12617" builtinId="9" hidden="1"/>
    <cellStyle name="Lien hypertexte visité" xfId="12625" builtinId="9" hidden="1"/>
    <cellStyle name="Lien hypertexte visité" xfId="12633" builtinId="9" hidden="1"/>
    <cellStyle name="Lien hypertexte visité" xfId="12641" builtinId="9" hidden="1"/>
    <cellStyle name="Lien hypertexte visité" xfId="12649" builtinId="9" hidden="1"/>
    <cellStyle name="Lien hypertexte visité" xfId="12657" builtinId="9" hidden="1"/>
    <cellStyle name="Lien hypertexte visité" xfId="12665" builtinId="9" hidden="1"/>
    <cellStyle name="Lien hypertexte visité" xfId="12673" builtinId="9" hidden="1"/>
    <cellStyle name="Lien hypertexte visité" xfId="12681" builtinId="9" hidden="1"/>
    <cellStyle name="Lien hypertexte visité" xfId="12689" builtinId="9" hidden="1"/>
    <cellStyle name="Lien hypertexte visité" xfId="12697" builtinId="9" hidden="1"/>
    <cellStyle name="Lien hypertexte visité" xfId="12705" builtinId="9" hidden="1"/>
    <cellStyle name="Lien hypertexte visité" xfId="12713" builtinId="9" hidden="1"/>
    <cellStyle name="Lien hypertexte visité" xfId="12721" builtinId="9" hidden="1"/>
    <cellStyle name="Lien hypertexte visité" xfId="12729" builtinId="9" hidden="1"/>
    <cellStyle name="Lien hypertexte visité" xfId="12737" builtinId="9" hidden="1"/>
    <cellStyle name="Lien hypertexte visité" xfId="12745" builtinId="9" hidden="1"/>
    <cellStyle name="Lien hypertexte visité" xfId="12753" builtinId="9" hidden="1"/>
    <cellStyle name="Lien hypertexte visité" xfId="12761" builtinId="9" hidden="1"/>
    <cellStyle name="Lien hypertexte visité" xfId="12769" builtinId="9" hidden="1"/>
    <cellStyle name="Lien hypertexte visité" xfId="12777" builtinId="9" hidden="1"/>
    <cellStyle name="Lien hypertexte visité" xfId="12785" builtinId="9" hidden="1"/>
    <cellStyle name="Lien hypertexte visité" xfId="12793" builtinId="9" hidden="1"/>
    <cellStyle name="Lien hypertexte visité" xfId="12801" builtinId="9" hidden="1"/>
    <cellStyle name="Lien hypertexte visité" xfId="12809" builtinId="9" hidden="1"/>
    <cellStyle name="Lien hypertexte visité" xfId="12817" builtinId="9" hidden="1"/>
    <cellStyle name="Lien hypertexte visité" xfId="12825" builtinId="9" hidden="1"/>
    <cellStyle name="Lien hypertexte visité" xfId="12833" builtinId="9" hidden="1"/>
    <cellStyle name="Lien hypertexte visité" xfId="12841" builtinId="9" hidden="1"/>
    <cellStyle name="Lien hypertexte visité" xfId="12849" builtinId="9" hidden="1"/>
    <cellStyle name="Lien hypertexte visité" xfId="12857" builtinId="9" hidden="1"/>
    <cellStyle name="Lien hypertexte visité" xfId="12865" builtinId="9" hidden="1"/>
    <cellStyle name="Lien hypertexte visité" xfId="12873" builtinId="9" hidden="1"/>
    <cellStyle name="Lien hypertexte visité" xfId="12881" builtinId="9" hidden="1"/>
    <cellStyle name="Lien hypertexte visité" xfId="12889" builtinId="9" hidden="1"/>
    <cellStyle name="Lien hypertexte visité" xfId="12897" builtinId="9" hidden="1"/>
    <cellStyle name="Lien hypertexte visité" xfId="12905" builtinId="9" hidden="1"/>
    <cellStyle name="Lien hypertexte visité" xfId="12913" builtinId="9" hidden="1"/>
    <cellStyle name="Lien hypertexte visité" xfId="12921" builtinId="9" hidden="1"/>
    <cellStyle name="Lien hypertexte visité" xfId="12929" builtinId="9" hidden="1"/>
    <cellStyle name="Lien hypertexte visité" xfId="12937" builtinId="9" hidden="1"/>
    <cellStyle name="Lien hypertexte visité" xfId="12945" builtinId="9" hidden="1"/>
    <cellStyle name="Lien hypertexte visité" xfId="12953" builtinId="9" hidden="1"/>
    <cellStyle name="Lien hypertexte visité" xfId="12961" builtinId="9" hidden="1"/>
    <cellStyle name="Lien hypertexte visité" xfId="12969" builtinId="9" hidden="1"/>
    <cellStyle name="Lien hypertexte visité" xfId="12977" builtinId="9" hidden="1"/>
    <cellStyle name="Lien hypertexte visité" xfId="12985" builtinId="9" hidden="1"/>
    <cellStyle name="Lien hypertexte visité" xfId="12993" builtinId="9" hidden="1"/>
    <cellStyle name="Lien hypertexte visité" xfId="13001" builtinId="9" hidden="1"/>
    <cellStyle name="Lien hypertexte visité" xfId="13009" builtinId="9" hidden="1"/>
    <cellStyle name="Lien hypertexte visité" xfId="13017" builtinId="9" hidden="1"/>
    <cellStyle name="Lien hypertexte visité" xfId="13025" builtinId="9" hidden="1"/>
    <cellStyle name="Lien hypertexte visité" xfId="13033" builtinId="9" hidden="1"/>
    <cellStyle name="Lien hypertexte visité" xfId="13041" builtinId="9" hidden="1"/>
    <cellStyle name="Lien hypertexte visité" xfId="13049" builtinId="9" hidden="1"/>
    <cellStyle name="Lien hypertexte visité" xfId="13057" builtinId="9" hidden="1"/>
    <cellStyle name="Lien hypertexte visité" xfId="13065" builtinId="9" hidden="1"/>
    <cellStyle name="Lien hypertexte visité" xfId="13073" builtinId="9" hidden="1"/>
    <cellStyle name="Lien hypertexte visité" xfId="13081" builtinId="9" hidden="1"/>
    <cellStyle name="Lien hypertexte visité" xfId="13089" builtinId="9" hidden="1"/>
    <cellStyle name="Lien hypertexte visité" xfId="13097" builtinId="9" hidden="1"/>
    <cellStyle name="Lien hypertexte visité" xfId="13105" builtinId="9" hidden="1"/>
    <cellStyle name="Lien hypertexte visité" xfId="13113" builtinId="9" hidden="1"/>
    <cellStyle name="Lien hypertexte visité" xfId="13121" builtinId="9" hidden="1"/>
    <cellStyle name="Lien hypertexte visité" xfId="13129" builtinId="9" hidden="1"/>
    <cellStyle name="Lien hypertexte visité" xfId="13137" builtinId="9" hidden="1"/>
    <cellStyle name="Lien hypertexte visité" xfId="13145" builtinId="9" hidden="1"/>
    <cellStyle name="Lien hypertexte visité" xfId="13153" builtinId="9" hidden="1"/>
    <cellStyle name="Lien hypertexte visité" xfId="13161" builtinId="9" hidden="1"/>
    <cellStyle name="Lien hypertexte visité" xfId="13169" builtinId="9" hidden="1"/>
    <cellStyle name="Lien hypertexte visité" xfId="13177" builtinId="9" hidden="1"/>
    <cellStyle name="Lien hypertexte visité" xfId="13185" builtinId="9" hidden="1"/>
    <cellStyle name="Lien hypertexte visité" xfId="13193" builtinId="9" hidden="1"/>
    <cellStyle name="Lien hypertexte visité" xfId="13201" builtinId="9" hidden="1"/>
    <cellStyle name="Lien hypertexte visité" xfId="13209" builtinId="9" hidden="1"/>
    <cellStyle name="Lien hypertexte visité" xfId="13217" builtinId="9" hidden="1"/>
    <cellStyle name="Lien hypertexte visité" xfId="13225" builtinId="9" hidden="1"/>
    <cellStyle name="Lien hypertexte visité" xfId="13233" builtinId="9" hidden="1"/>
    <cellStyle name="Lien hypertexte visité" xfId="13241" builtinId="9" hidden="1"/>
    <cellStyle name="Lien hypertexte visité" xfId="13249" builtinId="9" hidden="1"/>
    <cellStyle name="Lien hypertexte visité" xfId="13257" builtinId="9" hidden="1"/>
    <cellStyle name="Lien hypertexte visité" xfId="13265" builtinId="9" hidden="1"/>
    <cellStyle name="Lien hypertexte visité" xfId="13273" builtinId="9" hidden="1"/>
    <cellStyle name="Lien hypertexte visité" xfId="13281" builtinId="9" hidden="1"/>
    <cellStyle name="Lien hypertexte visité" xfId="13289" builtinId="9" hidden="1"/>
    <cellStyle name="Lien hypertexte visité" xfId="13297" builtinId="9" hidden="1"/>
    <cellStyle name="Lien hypertexte visité" xfId="13305" builtinId="9" hidden="1"/>
    <cellStyle name="Lien hypertexte visité" xfId="13313" builtinId="9" hidden="1"/>
    <cellStyle name="Lien hypertexte visité" xfId="13321" builtinId="9" hidden="1"/>
    <cellStyle name="Lien hypertexte visité" xfId="13329" builtinId="9" hidden="1"/>
    <cellStyle name="Lien hypertexte visité" xfId="13337" builtinId="9" hidden="1"/>
    <cellStyle name="Lien hypertexte visité" xfId="13345" builtinId="9" hidden="1"/>
    <cellStyle name="Lien hypertexte visité" xfId="13353" builtinId="9" hidden="1"/>
    <cellStyle name="Lien hypertexte visité" xfId="13361" builtinId="9" hidden="1"/>
    <cellStyle name="Lien hypertexte visité" xfId="13369" builtinId="9" hidden="1"/>
    <cellStyle name="Lien hypertexte visité" xfId="13377" builtinId="9" hidden="1"/>
    <cellStyle name="Lien hypertexte visité" xfId="13385" builtinId="9" hidden="1"/>
    <cellStyle name="Lien hypertexte visité" xfId="13393" builtinId="9" hidden="1"/>
    <cellStyle name="Lien hypertexte visité" xfId="13401" builtinId="9" hidden="1"/>
    <cellStyle name="Lien hypertexte visité" xfId="13409" builtinId="9" hidden="1"/>
    <cellStyle name="Lien hypertexte visité" xfId="13417" builtinId="9" hidden="1"/>
    <cellStyle name="Lien hypertexte visité" xfId="13425" builtinId="9" hidden="1"/>
    <cellStyle name="Lien hypertexte visité" xfId="13433" builtinId="9" hidden="1"/>
    <cellStyle name="Lien hypertexte visité" xfId="13441" builtinId="9" hidden="1"/>
    <cellStyle name="Lien hypertexte visité" xfId="13449" builtinId="9" hidden="1"/>
    <cellStyle name="Lien hypertexte visité" xfId="13457" builtinId="9" hidden="1"/>
    <cellStyle name="Lien hypertexte visité" xfId="13465" builtinId="9" hidden="1"/>
    <cellStyle name="Lien hypertexte visité" xfId="13473" builtinId="9" hidden="1"/>
    <cellStyle name="Lien hypertexte visité" xfId="13481" builtinId="9" hidden="1"/>
    <cellStyle name="Lien hypertexte visité" xfId="13489" builtinId="9" hidden="1"/>
    <cellStyle name="Lien hypertexte visité" xfId="13497" builtinId="9" hidden="1"/>
    <cellStyle name="Lien hypertexte visité" xfId="13505" builtinId="9" hidden="1"/>
    <cellStyle name="Lien hypertexte visité" xfId="13513" builtinId="9" hidden="1"/>
    <cellStyle name="Lien hypertexte visité" xfId="13521" builtinId="9" hidden="1"/>
    <cellStyle name="Lien hypertexte visité" xfId="13529" builtinId="9" hidden="1"/>
    <cellStyle name="Lien hypertexte visité" xfId="13537" builtinId="9" hidden="1"/>
    <cellStyle name="Lien hypertexte visité" xfId="13545" builtinId="9" hidden="1"/>
    <cellStyle name="Lien hypertexte visité" xfId="13553" builtinId="9" hidden="1"/>
    <cellStyle name="Lien hypertexte visité" xfId="13561" builtinId="9" hidden="1"/>
    <cellStyle name="Lien hypertexte visité" xfId="13569" builtinId="9" hidden="1"/>
    <cellStyle name="Lien hypertexte visité" xfId="13577" builtinId="9" hidden="1"/>
    <cellStyle name="Lien hypertexte visité" xfId="13585" builtinId="9" hidden="1"/>
    <cellStyle name="Lien hypertexte visité" xfId="13593" builtinId="9" hidden="1"/>
    <cellStyle name="Lien hypertexte visité" xfId="13601" builtinId="9" hidden="1"/>
    <cellStyle name="Lien hypertexte visité" xfId="13609" builtinId="9" hidden="1"/>
    <cellStyle name="Lien hypertexte visité" xfId="13617" builtinId="9" hidden="1"/>
    <cellStyle name="Lien hypertexte visité" xfId="13625" builtinId="9" hidden="1"/>
    <cellStyle name="Lien hypertexte visité" xfId="13633" builtinId="9" hidden="1"/>
    <cellStyle name="Lien hypertexte visité" xfId="13641" builtinId="9" hidden="1"/>
    <cellStyle name="Lien hypertexte visité" xfId="13649" builtinId="9" hidden="1"/>
    <cellStyle name="Lien hypertexte visité" xfId="13657" builtinId="9" hidden="1"/>
    <cellStyle name="Lien hypertexte visité" xfId="13665" builtinId="9" hidden="1"/>
    <cellStyle name="Lien hypertexte visité" xfId="13673" builtinId="9" hidden="1"/>
    <cellStyle name="Lien hypertexte visité" xfId="13681" builtinId="9" hidden="1"/>
    <cellStyle name="Lien hypertexte visité" xfId="13689" builtinId="9" hidden="1"/>
    <cellStyle name="Lien hypertexte visité" xfId="13697" builtinId="9" hidden="1"/>
    <cellStyle name="Lien hypertexte visité" xfId="13705" builtinId="9" hidden="1"/>
    <cellStyle name="Lien hypertexte visité" xfId="13713" builtinId="9" hidden="1"/>
    <cellStyle name="Lien hypertexte visité" xfId="13721" builtinId="9" hidden="1"/>
    <cellStyle name="Lien hypertexte visité" xfId="13729" builtinId="9" hidden="1"/>
    <cellStyle name="Lien hypertexte visité" xfId="13737" builtinId="9" hidden="1"/>
    <cellStyle name="Lien hypertexte visité" xfId="13745" builtinId="9" hidden="1"/>
    <cellStyle name="Lien hypertexte visité" xfId="13753" builtinId="9" hidden="1"/>
    <cellStyle name="Lien hypertexte visité" xfId="13761" builtinId="9" hidden="1"/>
    <cellStyle name="Lien hypertexte visité" xfId="13769" builtinId="9" hidden="1"/>
    <cellStyle name="Lien hypertexte visité" xfId="13777" builtinId="9" hidden="1"/>
    <cellStyle name="Lien hypertexte visité" xfId="13785" builtinId="9" hidden="1"/>
    <cellStyle name="Lien hypertexte visité" xfId="13793" builtinId="9" hidden="1"/>
    <cellStyle name="Lien hypertexte visité" xfId="13801" builtinId="9" hidden="1"/>
    <cellStyle name="Lien hypertexte visité" xfId="13809" builtinId="9" hidden="1"/>
    <cellStyle name="Lien hypertexte visité" xfId="13817" builtinId="9" hidden="1"/>
    <cellStyle name="Lien hypertexte visité" xfId="13825" builtinId="9" hidden="1"/>
    <cellStyle name="Lien hypertexte visité" xfId="13833" builtinId="9" hidden="1"/>
    <cellStyle name="Lien hypertexte visité" xfId="13841" builtinId="9" hidden="1"/>
    <cellStyle name="Lien hypertexte visité" xfId="13849" builtinId="9" hidden="1"/>
    <cellStyle name="Lien hypertexte visité" xfId="13857" builtinId="9" hidden="1"/>
    <cellStyle name="Lien hypertexte visité" xfId="13865" builtinId="9" hidden="1"/>
    <cellStyle name="Lien hypertexte visité" xfId="13873" builtinId="9" hidden="1"/>
    <cellStyle name="Lien hypertexte visité" xfId="13881" builtinId="9" hidden="1"/>
    <cellStyle name="Lien hypertexte visité" xfId="13889" builtinId="9" hidden="1"/>
    <cellStyle name="Lien hypertexte visité" xfId="13897" builtinId="9" hidden="1"/>
    <cellStyle name="Lien hypertexte visité" xfId="13905" builtinId="9" hidden="1"/>
    <cellStyle name="Lien hypertexte visité" xfId="13913" builtinId="9" hidden="1"/>
    <cellStyle name="Lien hypertexte visité" xfId="13921" builtinId="9" hidden="1"/>
    <cellStyle name="Lien hypertexte visité" xfId="13929" builtinId="9" hidden="1"/>
    <cellStyle name="Lien hypertexte visité" xfId="13937" builtinId="9" hidden="1"/>
    <cellStyle name="Lien hypertexte visité" xfId="13945" builtinId="9" hidden="1"/>
    <cellStyle name="Lien hypertexte visité" xfId="13953" builtinId="9" hidden="1"/>
    <cellStyle name="Lien hypertexte visité" xfId="13961" builtinId="9" hidden="1"/>
    <cellStyle name="Lien hypertexte visité" xfId="13969" builtinId="9" hidden="1"/>
    <cellStyle name="Lien hypertexte visité" xfId="13977" builtinId="9" hidden="1"/>
    <cellStyle name="Lien hypertexte visité" xfId="13985" builtinId="9" hidden="1"/>
    <cellStyle name="Lien hypertexte visité" xfId="13993" builtinId="9" hidden="1"/>
    <cellStyle name="Lien hypertexte visité" xfId="14001" builtinId="9" hidden="1"/>
    <cellStyle name="Lien hypertexte visité" xfId="14009" builtinId="9" hidden="1"/>
    <cellStyle name="Lien hypertexte visité" xfId="14017" builtinId="9" hidden="1"/>
    <cellStyle name="Lien hypertexte visité" xfId="14025" builtinId="9" hidden="1"/>
    <cellStyle name="Lien hypertexte visité" xfId="14033" builtinId="9" hidden="1"/>
    <cellStyle name="Lien hypertexte visité" xfId="14041" builtinId="9" hidden="1"/>
    <cellStyle name="Lien hypertexte visité" xfId="14049" builtinId="9" hidden="1"/>
    <cellStyle name="Lien hypertexte visité" xfId="14057" builtinId="9" hidden="1"/>
    <cellStyle name="Lien hypertexte visité" xfId="14065" builtinId="9" hidden="1"/>
    <cellStyle name="Lien hypertexte visité" xfId="14073" builtinId="9" hidden="1"/>
    <cellStyle name="Lien hypertexte visité" xfId="14081" builtinId="9" hidden="1"/>
    <cellStyle name="Lien hypertexte visité" xfId="14089" builtinId="9" hidden="1"/>
    <cellStyle name="Lien hypertexte visité" xfId="14097" builtinId="9" hidden="1"/>
    <cellStyle name="Lien hypertexte visité" xfId="14105" builtinId="9" hidden="1"/>
    <cellStyle name="Lien hypertexte visité" xfId="14113" builtinId="9" hidden="1"/>
    <cellStyle name="Lien hypertexte visité" xfId="14121" builtinId="9" hidden="1"/>
    <cellStyle name="Lien hypertexte visité" xfId="14129" builtinId="9" hidden="1"/>
    <cellStyle name="Lien hypertexte visité" xfId="14137" builtinId="9" hidden="1"/>
    <cellStyle name="Lien hypertexte visité" xfId="14145" builtinId="9" hidden="1"/>
    <cellStyle name="Lien hypertexte visité" xfId="14153" builtinId="9" hidden="1"/>
    <cellStyle name="Lien hypertexte visité" xfId="14161" builtinId="9" hidden="1"/>
    <cellStyle name="Lien hypertexte visité" xfId="14169" builtinId="9" hidden="1"/>
    <cellStyle name="Lien hypertexte visité" xfId="14177" builtinId="9" hidden="1"/>
    <cellStyle name="Lien hypertexte visité" xfId="14185" builtinId="9" hidden="1"/>
    <cellStyle name="Lien hypertexte visité" xfId="14193" builtinId="9" hidden="1"/>
    <cellStyle name="Lien hypertexte visité" xfId="14201" builtinId="9" hidden="1"/>
    <cellStyle name="Lien hypertexte visité" xfId="14209" builtinId="9" hidden="1"/>
    <cellStyle name="Lien hypertexte visité" xfId="14217" builtinId="9" hidden="1"/>
    <cellStyle name="Lien hypertexte visité" xfId="14225" builtinId="9" hidden="1"/>
    <cellStyle name="Lien hypertexte visité" xfId="14233" builtinId="9" hidden="1"/>
    <cellStyle name="Lien hypertexte visité" xfId="14241" builtinId="9" hidden="1"/>
    <cellStyle name="Lien hypertexte visité" xfId="14249" builtinId="9" hidden="1"/>
    <cellStyle name="Lien hypertexte visité" xfId="14257" builtinId="9" hidden="1"/>
    <cellStyle name="Lien hypertexte visité" xfId="14265" builtinId="9" hidden="1"/>
    <cellStyle name="Lien hypertexte visité" xfId="14273" builtinId="9" hidden="1"/>
    <cellStyle name="Lien hypertexte visité" xfId="14281" builtinId="9" hidden="1"/>
    <cellStyle name="Lien hypertexte visité" xfId="14289" builtinId="9" hidden="1"/>
    <cellStyle name="Lien hypertexte visité" xfId="14297" builtinId="9" hidden="1"/>
    <cellStyle name="Lien hypertexte visité" xfId="14305" builtinId="9" hidden="1"/>
    <cellStyle name="Lien hypertexte visité" xfId="14313" builtinId="9" hidden="1"/>
    <cellStyle name="Lien hypertexte visité" xfId="14321" builtinId="9" hidden="1"/>
    <cellStyle name="Lien hypertexte visité" xfId="14329" builtinId="9" hidden="1"/>
    <cellStyle name="Lien hypertexte visité" xfId="14337" builtinId="9" hidden="1"/>
    <cellStyle name="Lien hypertexte visité" xfId="14345" builtinId="9" hidden="1"/>
    <cellStyle name="Lien hypertexte visité" xfId="14353" builtinId="9" hidden="1"/>
    <cellStyle name="Lien hypertexte visité" xfId="14361" builtinId="9" hidden="1"/>
    <cellStyle name="Lien hypertexte visité" xfId="14369" builtinId="9" hidden="1"/>
    <cellStyle name="Lien hypertexte visité" xfId="14377" builtinId="9" hidden="1"/>
    <cellStyle name="Lien hypertexte visité" xfId="14385" builtinId="9" hidden="1"/>
    <cellStyle name="Lien hypertexte visité" xfId="14393" builtinId="9" hidden="1"/>
    <cellStyle name="Lien hypertexte visité" xfId="14401" builtinId="9" hidden="1"/>
    <cellStyle name="Lien hypertexte visité" xfId="14409" builtinId="9" hidden="1"/>
    <cellStyle name="Lien hypertexte visité" xfId="14417" builtinId="9" hidden="1"/>
    <cellStyle name="Lien hypertexte visité" xfId="14425" builtinId="9" hidden="1"/>
    <cellStyle name="Lien hypertexte visité" xfId="14433" builtinId="9" hidden="1"/>
    <cellStyle name="Lien hypertexte visité" xfId="14441" builtinId="9" hidden="1"/>
    <cellStyle name="Lien hypertexte visité" xfId="14449" builtinId="9" hidden="1"/>
    <cellStyle name="Lien hypertexte visité" xfId="14457" builtinId="9" hidden="1"/>
    <cellStyle name="Lien hypertexte visité" xfId="14465" builtinId="9" hidden="1"/>
    <cellStyle name="Lien hypertexte visité" xfId="14473" builtinId="9" hidden="1"/>
    <cellStyle name="Lien hypertexte visité" xfId="14481" builtinId="9" hidden="1"/>
    <cellStyle name="Lien hypertexte visité" xfId="14489" builtinId="9" hidden="1"/>
    <cellStyle name="Lien hypertexte visité" xfId="14497" builtinId="9" hidden="1"/>
    <cellStyle name="Lien hypertexte visité" xfId="14505" builtinId="9" hidden="1"/>
    <cellStyle name="Lien hypertexte visité" xfId="14513" builtinId="9" hidden="1"/>
    <cellStyle name="Lien hypertexte visité" xfId="14527" builtinId="9" hidden="1"/>
    <cellStyle name="Lien hypertexte visité" xfId="14543" builtinId="9" hidden="1"/>
    <cellStyle name="Lien hypertexte visité" xfId="14559" builtinId="9" hidden="1"/>
    <cellStyle name="Lien hypertexte visité" xfId="14575" builtinId="9" hidden="1"/>
    <cellStyle name="Lien hypertexte visité" xfId="14591" builtinId="9" hidden="1"/>
    <cellStyle name="Lien hypertexte visité" xfId="14607" builtinId="9" hidden="1"/>
    <cellStyle name="Lien hypertexte visité" xfId="14623" builtinId="9" hidden="1"/>
    <cellStyle name="Lien hypertexte visité" xfId="14639" builtinId="9" hidden="1"/>
    <cellStyle name="Lien hypertexte visité" xfId="14655" builtinId="9" hidden="1"/>
    <cellStyle name="Lien hypertexte visité" xfId="14671" builtinId="9" hidden="1"/>
    <cellStyle name="Lien hypertexte visité" xfId="14687" builtinId="9" hidden="1"/>
    <cellStyle name="Lien hypertexte visité" xfId="14703" builtinId="9" hidden="1"/>
    <cellStyle name="Lien hypertexte visité" xfId="14719" builtinId="9" hidden="1"/>
    <cellStyle name="Lien hypertexte visité" xfId="14735" builtinId="9" hidden="1"/>
    <cellStyle name="Lien hypertexte visité" xfId="14751" builtinId="9" hidden="1"/>
    <cellStyle name="Lien hypertexte visité" xfId="14767" builtinId="9" hidden="1"/>
    <cellStyle name="Lien hypertexte visité" xfId="14783" builtinId="9" hidden="1"/>
    <cellStyle name="Lien hypertexte visité" xfId="14799" builtinId="9" hidden="1"/>
    <cellStyle name="Lien hypertexte visité" xfId="14815" builtinId="9" hidden="1"/>
    <cellStyle name="Lien hypertexte visité" xfId="14831" builtinId="9" hidden="1"/>
    <cellStyle name="Lien hypertexte visité" xfId="14847" builtinId="9" hidden="1"/>
    <cellStyle name="Lien hypertexte visité" xfId="14863" builtinId="9" hidden="1"/>
    <cellStyle name="Lien hypertexte visité" xfId="14879" builtinId="9" hidden="1"/>
    <cellStyle name="Lien hypertexte visité" xfId="14895" builtinId="9" hidden="1"/>
    <cellStyle name="Lien hypertexte visité" xfId="14911" builtinId="9" hidden="1"/>
    <cellStyle name="Lien hypertexte visité" xfId="14927" builtinId="9" hidden="1"/>
    <cellStyle name="Lien hypertexte visité" xfId="14943" builtinId="9" hidden="1"/>
    <cellStyle name="Lien hypertexte visité" xfId="14959" builtinId="9" hidden="1"/>
    <cellStyle name="Lien hypertexte visité" xfId="14975" builtinId="9" hidden="1"/>
    <cellStyle name="Lien hypertexte visité" xfId="14991" builtinId="9" hidden="1"/>
    <cellStyle name="Lien hypertexte visité" xfId="15007" builtinId="9" hidden="1"/>
    <cellStyle name="Lien hypertexte visité" xfId="15023" builtinId="9" hidden="1"/>
    <cellStyle name="Lien hypertexte visité" xfId="15039" builtinId="9" hidden="1"/>
    <cellStyle name="Lien hypertexte visité" xfId="15055" builtinId="9" hidden="1"/>
    <cellStyle name="Lien hypertexte visité" xfId="15071" builtinId="9" hidden="1"/>
    <cellStyle name="Lien hypertexte visité" xfId="15087" builtinId="9" hidden="1"/>
    <cellStyle name="Lien hypertexte visité" xfId="15103" builtinId="9" hidden="1"/>
    <cellStyle name="Lien hypertexte visité" xfId="15119" builtinId="9" hidden="1"/>
    <cellStyle name="Lien hypertexte visité" xfId="15135" builtinId="9" hidden="1"/>
    <cellStyle name="Lien hypertexte visité" xfId="15151" builtinId="9" hidden="1"/>
    <cellStyle name="Lien hypertexte visité" xfId="15167" builtinId="9" hidden="1"/>
    <cellStyle name="Lien hypertexte visité" xfId="15183" builtinId="9" hidden="1"/>
    <cellStyle name="Lien hypertexte visité" xfId="15199" builtinId="9" hidden="1"/>
    <cellStyle name="Lien hypertexte visité" xfId="15215" builtinId="9" hidden="1"/>
    <cellStyle name="Lien hypertexte visité" xfId="15231" builtinId="9" hidden="1"/>
    <cellStyle name="Lien hypertexte visité" xfId="15247" builtinId="9" hidden="1"/>
    <cellStyle name="Lien hypertexte visité" xfId="15263" builtinId="9" hidden="1"/>
    <cellStyle name="Lien hypertexte visité" xfId="15279" builtinId="9" hidden="1"/>
    <cellStyle name="Lien hypertexte visité" xfId="15295" builtinId="9" hidden="1"/>
    <cellStyle name="Lien hypertexte visité" xfId="15311" builtinId="9" hidden="1"/>
    <cellStyle name="Lien hypertexte visité" xfId="15327" builtinId="9" hidden="1"/>
    <cellStyle name="Lien hypertexte visité" xfId="15343" builtinId="9" hidden="1"/>
    <cellStyle name="Lien hypertexte visité" xfId="15359" builtinId="9" hidden="1"/>
    <cellStyle name="Lien hypertexte visité" xfId="15375" builtinId="9" hidden="1"/>
    <cellStyle name="Lien hypertexte visité" xfId="15391" builtinId="9" hidden="1"/>
    <cellStyle name="Lien hypertexte visité" xfId="15407" builtinId="9" hidden="1"/>
    <cellStyle name="Lien hypertexte visité" xfId="15423" builtinId="9" hidden="1"/>
    <cellStyle name="Lien hypertexte visité" xfId="15439" builtinId="9" hidden="1"/>
    <cellStyle name="Lien hypertexte visité" xfId="15455" builtinId="9" hidden="1"/>
    <cellStyle name="Lien hypertexte visité" xfId="15471" builtinId="9" hidden="1"/>
    <cellStyle name="Lien hypertexte visité" xfId="15487" builtinId="9" hidden="1"/>
    <cellStyle name="Lien hypertexte visité" xfId="15503" builtinId="9" hidden="1"/>
    <cellStyle name="Lien hypertexte visité" xfId="15519" builtinId="9" hidden="1"/>
    <cellStyle name="Lien hypertexte visité" xfId="15535" builtinId="9" hidden="1"/>
    <cellStyle name="Lien hypertexte visité" xfId="15551" builtinId="9" hidden="1"/>
    <cellStyle name="Lien hypertexte visité" xfId="15567" builtinId="9" hidden="1"/>
    <cellStyle name="Lien hypertexte visité" xfId="15583" builtinId="9" hidden="1"/>
    <cellStyle name="Lien hypertexte visité" xfId="15599" builtinId="9" hidden="1"/>
    <cellStyle name="Lien hypertexte visité" xfId="15615" builtinId="9" hidden="1"/>
    <cellStyle name="Lien hypertexte visité" xfId="15631" builtinId="9" hidden="1"/>
    <cellStyle name="Lien hypertexte visité" xfId="15647" builtinId="9" hidden="1"/>
    <cellStyle name="Lien hypertexte visité" xfId="15663" builtinId="9" hidden="1"/>
    <cellStyle name="Lien hypertexte visité" xfId="15679" builtinId="9" hidden="1"/>
    <cellStyle name="Lien hypertexte visité" xfId="15695" builtinId="9" hidden="1"/>
    <cellStyle name="Lien hypertexte visité" xfId="15711" builtinId="9" hidden="1"/>
    <cellStyle name="Lien hypertexte visité" xfId="15727" builtinId="9" hidden="1"/>
    <cellStyle name="Lien hypertexte visité" xfId="15743" builtinId="9" hidden="1"/>
    <cellStyle name="Lien hypertexte visité" xfId="15759" builtinId="9" hidden="1"/>
    <cellStyle name="Lien hypertexte visité" xfId="15775" builtinId="9" hidden="1"/>
    <cellStyle name="Lien hypertexte visité" xfId="15791" builtinId="9" hidden="1"/>
    <cellStyle name="Lien hypertexte visité" xfId="15807" builtinId="9" hidden="1"/>
    <cellStyle name="Lien hypertexte visité" xfId="15823" builtinId="9" hidden="1"/>
    <cellStyle name="Lien hypertexte visité" xfId="15839" builtinId="9" hidden="1"/>
    <cellStyle name="Lien hypertexte visité" xfId="15855" builtinId="9" hidden="1"/>
    <cellStyle name="Lien hypertexte visité" xfId="15871" builtinId="9" hidden="1"/>
    <cellStyle name="Lien hypertexte visité" xfId="15887" builtinId="9" hidden="1"/>
    <cellStyle name="Lien hypertexte visité" xfId="15903" builtinId="9" hidden="1"/>
    <cellStyle name="Lien hypertexte visité" xfId="15919" builtinId="9" hidden="1"/>
    <cellStyle name="Lien hypertexte visité" xfId="15935" builtinId="9" hidden="1"/>
    <cellStyle name="Lien hypertexte visité" xfId="15951" builtinId="9" hidden="1"/>
    <cellStyle name="Lien hypertexte visité" xfId="15967" builtinId="9" hidden="1"/>
    <cellStyle name="Lien hypertexte visité" xfId="15983" builtinId="9" hidden="1"/>
    <cellStyle name="Lien hypertexte visité" xfId="15999" builtinId="9" hidden="1"/>
    <cellStyle name="Lien hypertexte visité" xfId="16015" builtinId="9" hidden="1"/>
    <cellStyle name="Lien hypertexte visité" xfId="16031" builtinId="9" hidden="1"/>
    <cellStyle name="Lien hypertexte visité" xfId="16047" builtinId="9" hidden="1"/>
    <cellStyle name="Lien hypertexte visité" xfId="16063" builtinId="9" hidden="1"/>
    <cellStyle name="Lien hypertexte visité" xfId="16079" builtinId="9" hidden="1"/>
    <cellStyle name="Lien hypertexte visité" xfId="16095" builtinId="9" hidden="1"/>
    <cellStyle name="Lien hypertexte visité" xfId="16111" builtinId="9" hidden="1"/>
    <cellStyle name="Lien hypertexte visité" xfId="16127" builtinId="9" hidden="1"/>
    <cellStyle name="Lien hypertexte visité" xfId="16143" builtinId="9" hidden="1"/>
    <cellStyle name="Lien hypertexte visité" xfId="16159" builtinId="9" hidden="1"/>
    <cellStyle name="Lien hypertexte visité" xfId="16175" builtinId="9" hidden="1"/>
    <cellStyle name="Lien hypertexte visité" xfId="16191" builtinId="9" hidden="1"/>
    <cellStyle name="Lien hypertexte visité" xfId="16207" builtinId="9" hidden="1"/>
    <cellStyle name="Lien hypertexte visité" xfId="16223" builtinId="9" hidden="1"/>
    <cellStyle name="Lien hypertexte visité" xfId="16239" builtinId="9" hidden="1"/>
    <cellStyle name="Lien hypertexte visité" xfId="16255" builtinId="9" hidden="1"/>
    <cellStyle name="Lien hypertexte visité" xfId="16271" builtinId="9" hidden="1"/>
    <cellStyle name="Lien hypertexte visité" xfId="16287" builtinId="9" hidden="1"/>
    <cellStyle name="Lien hypertexte visité" xfId="16303" builtinId="9" hidden="1"/>
    <cellStyle name="Lien hypertexte visité" xfId="16319" builtinId="9" hidden="1"/>
    <cellStyle name="Lien hypertexte visité" xfId="16335" builtinId="9" hidden="1"/>
    <cellStyle name="Lien hypertexte visité" xfId="16351" builtinId="9" hidden="1"/>
    <cellStyle name="Lien hypertexte visité" xfId="16367" builtinId="9" hidden="1"/>
    <cellStyle name="Lien hypertexte visité" xfId="16383" builtinId="9" hidden="1"/>
    <cellStyle name="Lien hypertexte visité" xfId="16399" builtinId="9" hidden="1"/>
    <cellStyle name="Lien hypertexte visité" xfId="16415" builtinId="9" hidden="1"/>
    <cellStyle name="Lien hypertexte visité" xfId="16431" builtinId="9" hidden="1"/>
    <cellStyle name="Lien hypertexte visité" xfId="16447" builtinId="9" hidden="1"/>
    <cellStyle name="Lien hypertexte visité" xfId="16463" builtinId="9" hidden="1"/>
    <cellStyle name="Lien hypertexte visité" xfId="16479" builtinId="9" hidden="1"/>
    <cellStyle name="Lien hypertexte visité" xfId="16495" builtinId="9" hidden="1"/>
    <cellStyle name="Lien hypertexte visité" xfId="16511" builtinId="9" hidden="1"/>
    <cellStyle name="Lien hypertexte visité" xfId="16527" builtinId="9" hidden="1"/>
    <cellStyle name="Lien hypertexte visité" xfId="16543" builtinId="9" hidden="1"/>
    <cellStyle name="Lien hypertexte visité" xfId="16559" builtinId="9" hidden="1"/>
    <cellStyle name="Lien hypertexte visité" xfId="16575" builtinId="9" hidden="1"/>
    <cellStyle name="Lien hypertexte visité" xfId="16591" builtinId="9" hidden="1"/>
    <cellStyle name="Lien hypertexte visité" xfId="16607" builtinId="9" hidden="1"/>
    <cellStyle name="Lien hypertexte visité" xfId="16623" builtinId="9" hidden="1"/>
    <cellStyle name="Lien hypertexte visité" xfId="16639" builtinId="9" hidden="1"/>
    <cellStyle name="Lien hypertexte visité" xfId="16655" builtinId="9" hidden="1"/>
    <cellStyle name="Lien hypertexte visité" xfId="16671" builtinId="9" hidden="1"/>
    <cellStyle name="Lien hypertexte visité" xfId="16687" builtinId="9" hidden="1"/>
    <cellStyle name="Lien hypertexte visité" xfId="16703" builtinId="9" hidden="1"/>
    <cellStyle name="Lien hypertexte visité" xfId="16719" builtinId="9" hidden="1"/>
    <cellStyle name="Lien hypertexte visité" xfId="16735" builtinId="9" hidden="1"/>
    <cellStyle name="Lien hypertexte visité" xfId="16751" builtinId="9" hidden="1"/>
    <cellStyle name="Lien hypertexte visité" xfId="16767" builtinId="9" hidden="1"/>
    <cellStyle name="Lien hypertexte visité" xfId="16783" builtinId="9" hidden="1"/>
    <cellStyle name="Lien hypertexte visité" xfId="16799" builtinId="9" hidden="1"/>
    <cellStyle name="Lien hypertexte visité" xfId="16815" builtinId="9" hidden="1"/>
    <cellStyle name="Lien hypertexte visité" xfId="16831" builtinId="9" hidden="1"/>
    <cellStyle name="Lien hypertexte visité" xfId="16847" builtinId="9" hidden="1"/>
    <cellStyle name="Lien hypertexte visité" xfId="16863" builtinId="9" hidden="1"/>
    <cellStyle name="Lien hypertexte visité" xfId="16879" builtinId="9" hidden="1"/>
    <cellStyle name="Lien hypertexte visité" xfId="16895" builtinId="9" hidden="1"/>
    <cellStyle name="Lien hypertexte visité" xfId="16911" builtinId="9" hidden="1"/>
    <cellStyle name="Lien hypertexte visité" xfId="16927" builtinId="9" hidden="1"/>
    <cellStyle name="Lien hypertexte visité" xfId="16943" builtinId="9" hidden="1"/>
    <cellStyle name="Lien hypertexte visité" xfId="16959" builtinId="9" hidden="1"/>
    <cellStyle name="Lien hypertexte visité" xfId="16975" builtinId="9" hidden="1"/>
    <cellStyle name="Lien hypertexte visité" xfId="16991" builtinId="9" hidden="1"/>
    <cellStyle name="Lien hypertexte visité" xfId="17007" builtinId="9" hidden="1"/>
    <cellStyle name="Lien hypertexte visité" xfId="17023" builtinId="9" hidden="1"/>
    <cellStyle name="Lien hypertexte visité" xfId="17039" builtinId="9" hidden="1"/>
    <cellStyle name="Lien hypertexte visité" xfId="17055" builtinId="9" hidden="1"/>
    <cellStyle name="Lien hypertexte visité" xfId="17071" builtinId="9" hidden="1"/>
    <cellStyle name="Lien hypertexte visité" xfId="17087" builtinId="9" hidden="1"/>
    <cellStyle name="Lien hypertexte visité" xfId="17103" builtinId="9" hidden="1"/>
    <cellStyle name="Lien hypertexte visité" xfId="17119" builtinId="9" hidden="1"/>
    <cellStyle name="Lien hypertexte visité" xfId="17135" builtinId="9" hidden="1"/>
    <cellStyle name="Lien hypertexte visité" xfId="17151" builtinId="9" hidden="1"/>
    <cellStyle name="Lien hypertexte visité" xfId="17167" builtinId="9" hidden="1"/>
    <cellStyle name="Lien hypertexte visité" xfId="17183" builtinId="9" hidden="1"/>
    <cellStyle name="Lien hypertexte visité" xfId="17199" builtinId="9" hidden="1"/>
    <cellStyle name="Lien hypertexte visité" xfId="17215" builtinId="9" hidden="1"/>
    <cellStyle name="Lien hypertexte visité" xfId="17231" builtinId="9" hidden="1"/>
    <cellStyle name="Lien hypertexte visité" xfId="17247" builtinId="9" hidden="1"/>
    <cellStyle name="Lien hypertexte visité" xfId="17263" builtinId="9" hidden="1"/>
    <cellStyle name="Lien hypertexte visité" xfId="17279" builtinId="9" hidden="1"/>
    <cellStyle name="Lien hypertexte visité" xfId="17295" builtinId="9" hidden="1"/>
    <cellStyle name="Lien hypertexte visité" xfId="17311" builtinId="9" hidden="1"/>
    <cellStyle name="Lien hypertexte visité" xfId="17327" builtinId="9" hidden="1"/>
    <cellStyle name="Lien hypertexte visité" xfId="17343" builtinId="9" hidden="1"/>
    <cellStyle name="Lien hypertexte visité" xfId="17359" builtinId="9" hidden="1"/>
    <cellStyle name="Lien hypertexte visité" xfId="17375" builtinId="9" hidden="1"/>
    <cellStyle name="Lien hypertexte visité" xfId="17391" builtinId="9" hidden="1"/>
    <cellStyle name="Lien hypertexte visité" xfId="17407" builtinId="9" hidden="1"/>
    <cellStyle name="Lien hypertexte visité" xfId="17423" builtinId="9" hidden="1"/>
    <cellStyle name="Lien hypertexte visité" xfId="17439" builtinId="9" hidden="1"/>
    <cellStyle name="Lien hypertexte visité" xfId="17455" builtinId="9" hidden="1"/>
    <cellStyle name="Lien hypertexte visité" xfId="17471" builtinId="9" hidden="1"/>
    <cellStyle name="Lien hypertexte visité" xfId="17487" builtinId="9" hidden="1"/>
    <cellStyle name="Lien hypertexte visité" xfId="17503" builtinId="9" hidden="1"/>
    <cellStyle name="Lien hypertexte visité" xfId="17519" builtinId="9" hidden="1"/>
    <cellStyle name="Lien hypertexte visité" xfId="17535" builtinId="9" hidden="1"/>
    <cellStyle name="Lien hypertexte visité" xfId="17551" builtinId="9" hidden="1"/>
    <cellStyle name="Lien hypertexte visité" xfId="17567" builtinId="9" hidden="1"/>
    <cellStyle name="Lien hypertexte visité" xfId="17583" builtinId="9" hidden="1"/>
    <cellStyle name="Lien hypertexte visité" xfId="17599" builtinId="9" hidden="1"/>
    <cellStyle name="Lien hypertexte visité" xfId="17615" builtinId="9" hidden="1"/>
    <cellStyle name="Lien hypertexte visité" xfId="17631" builtinId="9" hidden="1"/>
    <cellStyle name="Lien hypertexte visité" xfId="17647" builtinId="9" hidden="1"/>
    <cellStyle name="Lien hypertexte visité" xfId="17663" builtinId="9" hidden="1"/>
    <cellStyle name="Lien hypertexte visité" xfId="17679" builtinId="9" hidden="1"/>
    <cellStyle name="Lien hypertexte visité" xfId="17695" builtinId="9" hidden="1"/>
    <cellStyle name="Lien hypertexte visité" xfId="17711" builtinId="9" hidden="1"/>
    <cellStyle name="Lien hypertexte visité" xfId="17727" builtinId="9" hidden="1"/>
    <cellStyle name="Lien hypertexte visité" xfId="17743" builtinId="9" hidden="1"/>
    <cellStyle name="Lien hypertexte visité" xfId="17759" builtinId="9" hidden="1"/>
    <cellStyle name="Lien hypertexte visité" xfId="17775" builtinId="9" hidden="1"/>
    <cellStyle name="Lien hypertexte visité" xfId="17791" builtinId="9" hidden="1"/>
    <cellStyle name="Lien hypertexte visité" xfId="17807" builtinId="9" hidden="1"/>
    <cellStyle name="Lien hypertexte visité" xfId="17823" builtinId="9" hidden="1"/>
    <cellStyle name="Lien hypertexte visité" xfId="17839" builtinId="9" hidden="1"/>
    <cellStyle name="Lien hypertexte visité" xfId="17855" builtinId="9" hidden="1"/>
    <cellStyle name="Lien hypertexte visité" xfId="17871" builtinId="9" hidden="1"/>
    <cellStyle name="Lien hypertexte visité" xfId="17887" builtinId="9" hidden="1"/>
    <cellStyle name="Lien hypertexte visité" xfId="17903" builtinId="9" hidden="1"/>
    <cellStyle name="Lien hypertexte visité" xfId="17919" builtinId="9" hidden="1"/>
    <cellStyle name="Lien hypertexte visité" xfId="17935" builtinId="9" hidden="1"/>
    <cellStyle name="Lien hypertexte visité" xfId="17951" builtinId="9" hidden="1"/>
    <cellStyle name="Lien hypertexte visité" xfId="17967" builtinId="9" hidden="1"/>
    <cellStyle name="Lien hypertexte visité" xfId="17983" builtinId="9" hidden="1"/>
    <cellStyle name="Lien hypertexte visité" xfId="17999" builtinId="9" hidden="1"/>
    <cellStyle name="Lien hypertexte visité" xfId="18015" builtinId="9" hidden="1"/>
    <cellStyle name="Lien hypertexte visité" xfId="18031" builtinId="9" hidden="1"/>
    <cellStyle name="Lien hypertexte visité" xfId="18047" builtinId="9" hidden="1"/>
    <cellStyle name="Lien hypertexte visité" xfId="18063" builtinId="9" hidden="1"/>
    <cellStyle name="Lien hypertexte visité" xfId="18079" builtinId="9" hidden="1"/>
    <cellStyle name="Lien hypertexte visité" xfId="18095" builtinId="9" hidden="1"/>
    <cellStyle name="Lien hypertexte visité" xfId="18111" builtinId="9" hidden="1"/>
    <cellStyle name="Lien hypertexte visité" xfId="18127" builtinId="9" hidden="1"/>
    <cellStyle name="Lien hypertexte visité" xfId="18143" builtinId="9" hidden="1"/>
    <cellStyle name="Lien hypertexte visité" xfId="18159" builtinId="9" hidden="1"/>
    <cellStyle name="Lien hypertexte visité" xfId="18175" builtinId="9" hidden="1"/>
    <cellStyle name="Lien hypertexte visité" xfId="18191" builtinId="9" hidden="1"/>
    <cellStyle name="Lien hypertexte visité" xfId="18207" builtinId="9" hidden="1"/>
    <cellStyle name="Lien hypertexte visité" xfId="18223" builtinId="9" hidden="1"/>
    <cellStyle name="Lien hypertexte visité" xfId="18239" builtinId="9" hidden="1"/>
    <cellStyle name="Lien hypertexte visité" xfId="18255" builtinId="9" hidden="1"/>
    <cellStyle name="Lien hypertexte visité" xfId="18271" builtinId="9" hidden="1"/>
    <cellStyle name="Lien hypertexte visité" xfId="18287" builtinId="9" hidden="1"/>
    <cellStyle name="Lien hypertexte visité" xfId="18303" builtinId="9" hidden="1"/>
    <cellStyle name="Lien hypertexte visité" xfId="18314" builtinId="9" hidden="1"/>
    <cellStyle name="Lien hypertexte visité" xfId="18322" builtinId="9" hidden="1"/>
    <cellStyle name="Lien hypertexte visité" xfId="18334" builtinId="9" hidden="1"/>
    <cellStyle name="Lien hypertexte visité" xfId="18350" builtinId="9" hidden="1"/>
    <cellStyle name="Lien hypertexte visité" xfId="18366" builtinId="9" hidden="1"/>
    <cellStyle name="Lien hypertexte visité" xfId="18382" builtinId="9" hidden="1"/>
    <cellStyle name="Lien hypertexte visité" xfId="18398" builtinId="9" hidden="1"/>
    <cellStyle name="Lien hypertexte visité" xfId="18414" builtinId="9" hidden="1"/>
    <cellStyle name="Lien hypertexte visité" xfId="18430" builtinId="9" hidden="1"/>
    <cellStyle name="Lien hypertexte visité" xfId="18446" builtinId="9" hidden="1"/>
    <cellStyle name="Lien hypertexte visité" xfId="18462" builtinId="9" hidden="1"/>
    <cellStyle name="Lien hypertexte visité" xfId="18478" builtinId="9" hidden="1"/>
    <cellStyle name="Lien hypertexte visité" xfId="18494" builtinId="9" hidden="1"/>
    <cellStyle name="Lien hypertexte visité" xfId="18510" builtinId="9" hidden="1"/>
    <cellStyle name="Lien hypertexte visité" xfId="18526" builtinId="9" hidden="1"/>
    <cellStyle name="Lien hypertexte visité" xfId="18542" builtinId="9" hidden="1"/>
    <cellStyle name="Lien hypertexte visité" xfId="18558" builtinId="9" hidden="1"/>
    <cellStyle name="Lien hypertexte visité" xfId="18574" builtinId="9" hidden="1"/>
    <cellStyle name="Lien hypertexte visité" xfId="18590" builtinId="9" hidden="1"/>
    <cellStyle name="Lien hypertexte visité" xfId="18606" builtinId="9" hidden="1"/>
    <cellStyle name="Lien hypertexte visité" xfId="18622" builtinId="9" hidden="1"/>
    <cellStyle name="Lien hypertexte visité" xfId="18638" builtinId="9" hidden="1"/>
    <cellStyle name="Lien hypertexte visité" xfId="18654" builtinId="9" hidden="1"/>
    <cellStyle name="Lien hypertexte visité" xfId="18670" builtinId="9" hidden="1"/>
    <cellStyle name="Lien hypertexte visité" xfId="18686" builtinId="9" hidden="1"/>
    <cellStyle name="Lien hypertexte visité" xfId="18702" builtinId="9" hidden="1"/>
    <cellStyle name="Lien hypertexte visité" xfId="18718" builtinId="9" hidden="1"/>
    <cellStyle name="Lien hypertexte visité" xfId="18734" builtinId="9" hidden="1"/>
    <cellStyle name="Lien hypertexte visité" xfId="18750" builtinId="9" hidden="1"/>
    <cellStyle name="Lien hypertexte visité" xfId="18766" builtinId="9" hidden="1"/>
    <cellStyle name="Lien hypertexte visité" xfId="18782" builtinId="9" hidden="1"/>
    <cellStyle name="Lien hypertexte visité" xfId="18798" builtinId="9" hidden="1"/>
    <cellStyle name="Lien hypertexte visité" xfId="18814" builtinId="9" hidden="1"/>
    <cellStyle name="Lien hypertexte visité" xfId="18830" builtinId="9" hidden="1"/>
    <cellStyle name="Lien hypertexte visité" xfId="18846" builtinId="9" hidden="1"/>
    <cellStyle name="Lien hypertexte visité" xfId="18862" builtinId="9" hidden="1"/>
    <cellStyle name="Lien hypertexte visité" xfId="18878" builtinId="9" hidden="1"/>
    <cellStyle name="Lien hypertexte visité" xfId="18894" builtinId="9" hidden="1"/>
    <cellStyle name="Lien hypertexte visité" xfId="18910" builtinId="9" hidden="1"/>
    <cellStyle name="Lien hypertexte visité" xfId="18926" builtinId="9" hidden="1"/>
    <cellStyle name="Lien hypertexte visité" xfId="18942" builtinId="9" hidden="1"/>
    <cellStyle name="Lien hypertexte visité" xfId="18958" builtinId="9" hidden="1"/>
    <cellStyle name="Lien hypertexte visité" xfId="18974" builtinId="9" hidden="1"/>
    <cellStyle name="Lien hypertexte visité" xfId="18990" builtinId="9" hidden="1"/>
    <cellStyle name="Lien hypertexte visité" xfId="19006" builtinId="9" hidden="1"/>
    <cellStyle name="Lien hypertexte visité" xfId="19022" builtinId="9" hidden="1"/>
    <cellStyle name="Lien hypertexte visité" xfId="19038" builtinId="9" hidden="1"/>
    <cellStyle name="Lien hypertexte visité" xfId="19054" builtinId="9" hidden="1"/>
    <cellStyle name="Lien hypertexte visité" xfId="19070" builtinId="9" hidden="1"/>
    <cellStyle name="Lien hypertexte visité" xfId="19086" builtinId="9" hidden="1"/>
    <cellStyle name="Lien hypertexte visité" xfId="19102" builtinId="9" hidden="1"/>
    <cellStyle name="Lien hypertexte visité" xfId="19118" builtinId="9" hidden="1"/>
    <cellStyle name="Lien hypertexte visité" xfId="19134" builtinId="9" hidden="1"/>
    <cellStyle name="Lien hypertexte visité" xfId="19150" builtinId="9" hidden="1"/>
    <cellStyle name="Lien hypertexte visité" xfId="19166" builtinId="9" hidden="1"/>
    <cellStyle name="Lien hypertexte visité" xfId="19182" builtinId="9" hidden="1"/>
    <cellStyle name="Lien hypertexte visité" xfId="19198" builtinId="9" hidden="1"/>
    <cellStyle name="Lien hypertexte visité" xfId="19214" builtinId="9" hidden="1"/>
    <cellStyle name="Lien hypertexte visité" xfId="19230" builtinId="9" hidden="1"/>
    <cellStyle name="Lien hypertexte visité" xfId="19246" builtinId="9" hidden="1"/>
    <cellStyle name="Lien hypertexte visité" xfId="19262" builtinId="9" hidden="1"/>
    <cellStyle name="Lien hypertexte visité" xfId="19278" builtinId="9" hidden="1"/>
    <cellStyle name="Lien hypertexte visité" xfId="19294" builtinId="9" hidden="1"/>
    <cellStyle name="Lien hypertexte visité" xfId="19310" builtinId="9" hidden="1"/>
    <cellStyle name="Lien hypertexte visité" xfId="19326" builtinId="9" hidden="1"/>
    <cellStyle name="Lien hypertexte visité" xfId="19342" builtinId="9" hidden="1"/>
    <cellStyle name="Lien hypertexte visité" xfId="19358" builtinId="9" hidden="1"/>
    <cellStyle name="Lien hypertexte visité" xfId="19374" builtinId="9" hidden="1"/>
    <cellStyle name="Lien hypertexte visité" xfId="19390" builtinId="9" hidden="1"/>
    <cellStyle name="Lien hypertexte visité" xfId="19406" builtinId="9" hidden="1"/>
    <cellStyle name="Lien hypertexte visité" xfId="19422" builtinId="9" hidden="1"/>
    <cellStyle name="Lien hypertexte visité" xfId="19438" builtinId="9" hidden="1"/>
    <cellStyle name="Lien hypertexte visité" xfId="19454" builtinId="9" hidden="1"/>
    <cellStyle name="Lien hypertexte visité" xfId="19470" builtinId="9" hidden="1"/>
    <cellStyle name="Lien hypertexte visité" xfId="19486" builtinId="9" hidden="1"/>
    <cellStyle name="Lien hypertexte visité" xfId="19502" builtinId="9" hidden="1"/>
    <cellStyle name="Lien hypertexte visité" xfId="19518" builtinId="9" hidden="1"/>
    <cellStyle name="Lien hypertexte visité" xfId="19534" builtinId="9" hidden="1"/>
    <cellStyle name="Lien hypertexte visité" xfId="19550" builtinId="9" hidden="1"/>
    <cellStyle name="Lien hypertexte visité" xfId="19566" builtinId="9" hidden="1"/>
    <cellStyle name="Lien hypertexte visité" xfId="19582" builtinId="9" hidden="1"/>
    <cellStyle name="Lien hypertexte visité" xfId="19598" builtinId="9" hidden="1"/>
    <cellStyle name="Lien hypertexte visité" xfId="19614" builtinId="9" hidden="1"/>
    <cellStyle name="Lien hypertexte visité" xfId="19630" builtinId="9" hidden="1"/>
    <cellStyle name="Lien hypertexte visité" xfId="19646" builtinId="9" hidden="1"/>
    <cellStyle name="Lien hypertexte visité" xfId="19662" builtinId="9" hidden="1"/>
    <cellStyle name="Lien hypertexte visité" xfId="19678" builtinId="9" hidden="1"/>
    <cellStyle name="Lien hypertexte visité" xfId="19694" builtinId="9" hidden="1"/>
    <cellStyle name="Lien hypertexte visité" xfId="19710" builtinId="9" hidden="1"/>
    <cellStyle name="Lien hypertexte visité" xfId="19726" builtinId="9" hidden="1"/>
    <cellStyle name="Lien hypertexte visité" xfId="19742" builtinId="9" hidden="1"/>
    <cellStyle name="Lien hypertexte visité" xfId="19758" builtinId="9" hidden="1"/>
    <cellStyle name="Lien hypertexte visité" xfId="19774" builtinId="9" hidden="1"/>
    <cellStyle name="Lien hypertexte visité" xfId="19790" builtinId="9" hidden="1"/>
    <cellStyle name="Lien hypertexte visité" xfId="19806" builtinId="9" hidden="1"/>
    <cellStyle name="Lien hypertexte visité" xfId="19822" builtinId="9" hidden="1"/>
    <cellStyle name="Lien hypertexte visité" xfId="19838" builtinId="9" hidden="1"/>
    <cellStyle name="Lien hypertexte visité" xfId="19854" builtinId="9" hidden="1"/>
    <cellStyle name="Lien hypertexte visité" xfId="19870" builtinId="9" hidden="1"/>
    <cellStyle name="Lien hypertexte visité" xfId="19886" builtinId="9" hidden="1"/>
    <cellStyle name="Lien hypertexte visité" xfId="19902" builtinId="9" hidden="1"/>
    <cellStyle name="Lien hypertexte visité" xfId="19918" builtinId="9" hidden="1"/>
    <cellStyle name="Lien hypertexte visité" xfId="19934" builtinId="9" hidden="1"/>
    <cellStyle name="Lien hypertexte visité" xfId="19950" builtinId="9" hidden="1"/>
    <cellStyle name="Lien hypertexte visité" xfId="19966" builtinId="9" hidden="1"/>
    <cellStyle name="Lien hypertexte visité" xfId="19982" builtinId="9" hidden="1"/>
    <cellStyle name="Lien hypertexte visité" xfId="19998" builtinId="9" hidden="1"/>
    <cellStyle name="Lien hypertexte visité" xfId="20014" builtinId="9" hidden="1"/>
    <cellStyle name="Lien hypertexte visité" xfId="20030" builtinId="9" hidden="1"/>
    <cellStyle name="Lien hypertexte visité" xfId="20046" builtinId="9" hidden="1"/>
    <cellStyle name="Lien hypertexte visité" xfId="20062" builtinId="9" hidden="1"/>
    <cellStyle name="Lien hypertexte visité" xfId="20078" builtinId="9" hidden="1"/>
    <cellStyle name="Lien hypertexte visité" xfId="20094" builtinId="9" hidden="1"/>
    <cellStyle name="Lien hypertexte visité" xfId="20110" builtinId="9" hidden="1"/>
    <cellStyle name="Lien hypertexte visité" xfId="20126" builtinId="9" hidden="1"/>
    <cellStyle name="Lien hypertexte visité" xfId="20142" builtinId="9" hidden="1"/>
    <cellStyle name="Lien hypertexte visité" xfId="20158" builtinId="9" hidden="1"/>
    <cellStyle name="Lien hypertexte visité" xfId="20174" builtinId="9" hidden="1"/>
    <cellStyle name="Lien hypertexte visité" xfId="20190" builtinId="9" hidden="1"/>
    <cellStyle name="Lien hypertexte visité" xfId="20206" builtinId="9" hidden="1"/>
    <cellStyle name="Lien hypertexte visité" xfId="20222" builtinId="9" hidden="1"/>
    <cellStyle name="Lien hypertexte visité" xfId="20238" builtinId="9" hidden="1"/>
    <cellStyle name="Lien hypertexte visité" xfId="20254" builtinId="9" hidden="1"/>
    <cellStyle name="Lien hypertexte visité" xfId="20270" builtinId="9" hidden="1"/>
    <cellStyle name="Lien hypertexte visité" xfId="20286" builtinId="9" hidden="1"/>
    <cellStyle name="Lien hypertexte visité" xfId="20302" builtinId="9" hidden="1"/>
    <cellStyle name="Lien hypertexte visité" xfId="20318" builtinId="9" hidden="1"/>
    <cellStyle name="Lien hypertexte visité" xfId="20334" builtinId="9" hidden="1"/>
    <cellStyle name="Lien hypertexte visité" xfId="20350" builtinId="9" hidden="1"/>
    <cellStyle name="Lien hypertexte visité" xfId="20366" builtinId="9" hidden="1"/>
    <cellStyle name="Lien hypertexte visité" xfId="20382" builtinId="9" hidden="1"/>
    <cellStyle name="Lien hypertexte visité" xfId="20398" builtinId="9" hidden="1"/>
    <cellStyle name="Lien hypertexte visité" xfId="20414" builtinId="9" hidden="1"/>
    <cellStyle name="Lien hypertexte visité" xfId="20430" builtinId="9" hidden="1"/>
    <cellStyle name="Lien hypertexte visité" xfId="20446" builtinId="9" hidden="1"/>
    <cellStyle name="Lien hypertexte visité" xfId="20462" builtinId="9" hidden="1"/>
    <cellStyle name="Lien hypertexte visité" xfId="20478" builtinId="9" hidden="1"/>
    <cellStyle name="Lien hypertexte visité" xfId="20494" builtinId="9" hidden="1"/>
    <cellStyle name="Lien hypertexte visité" xfId="20510" builtinId="9" hidden="1"/>
    <cellStyle name="Lien hypertexte visité" xfId="20526" builtinId="9" hidden="1"/>
    <cellStyle name="Lien hypertexte visité" xfId="20542" builtinId="9" hidden="1"/>
    <cellStyle name="Lien hypertexte visité" xfId="20558" builtinId="9" hidden="1"/>
    <cellStyle name="Lien hypertexte visité" xfId="20574" builtinId="9" hidden="1"/>
    <cellStyle name="Lien hypertexte visité" xfId="20590" builtinId="9" hidden="1"/>
    <cellStyle name="Lien hypertexte visité" xfId="20606" builtinId="9" hidden="1"/>
    <cellStyle name="Lien hypertexte visité" xfId="20622" builtinId="9" hidden="1"/>
    <cellStyle name="Lien hypertexte visité" xfId="20638" builtinId="9" hidden="1"/>
    <cellStyle name="Lien hypertexte visité" xfId="20654" builtinId="9" hidden="1"/>
    <cellStyle name="Lien hypertexte visité" xfId="20670" builtinId="9" hidden="1"/>
    <cellStyle name="Lien hypertexte visité" xfId="20686" builtinId="9" hidden="1"/>
    <cellStyle name="Lien hypertexte visité" xfId="20702" builtinId="9" hidden="1"/>
    <cellStyle name="Lien hypertexte visité" xfId="20718" builtinId="9" hidden="1"/>
    <cellStyle name="Lien hypertexte visité" xfId="20734" builtinId="9" hidden="1"/>
    <cellStyle name="Lien hypertexte visité" xfId="20750" builtinId="9" hidden="1"/>
    <cellStyle name="Lien hypertexte visité" xfId="20766" builtinId="9" hidden="1"/>
    <cellStyle name="Lien hypertexte visité" xfId="20782" builtinId="9" hidden="1"/>
    <cellStyle name="Lien hypertexte visité" xfId="20798" builtinId="9" hidden="1"/>
    <cellStyle name="Lien hypertexte visité" xfId="20814" builtinId="9" hidden="1"/>
    <cellStyle name="Lien hypertexte visité" xfId="20830" builtinId="9" hidden="1"/>
    <cellStyle name="Lien hypertexte visité" xfId="20846" builtinId="9" hidden="1"/>
    <cellStyle name="Lien hypertexte visité" xfId="20862" builtinId="9" hidden="1"/>
    <cellStyle name="Lien hypertexte visité" xfId="20878" builtinId="9" hidden="1"/>
    <cellStyle name="Lien hypertexte visité" xfId="20894" builtinId="9" hidden="1"/>
    <cellStyle name="Lien hypertexte visité" xfId="20910" builtinId="9" hidden="1"/>
    <cellStyle name="Lien hypertexte visité" xfId="20926" builtinId="9" hidden="1"/>
    <cellStyle name="Lien hypertexte visité" xfId="20942" builtinId="9" hidden="1"/>
    <cellStyle name="Lien hypertexte visité" xfId="20958" builtinId="9" hidden="1"/>
    <cellStyle name="Lien hypertexte visité" xfId="20974" builtinId="9" hidden="1"/>
    <cellStyle name="Lien hypertexte visité" xfId="20990" builtinId="9" hidden="1"/>
    <cellStyle name="Lien hypertexte visité" xfId="21006" builtinId="9" hidden="1"/>
    <cellStyle name="Lien hypertexte visité" xfId="21022" builtinId="9" hidden="1"/>
    <cellStyle name="Lien hypertexte visité" xfId="21038" builtinId="9" hidden="1"/>
    <cellStyle name="Lien hypertexte visité" xfId="21054" builtinId="9" hidden="1"/>
    <cellStyle name="Lien hypertexte visité" xfId="21070" builtinId="9" hidden="1"/>
    <cellStyle name="Lien hypertexte visité" xfId="21086" builtinId="9" hidden="1"/>
    <cellStyle name="Lien hypertexte visité" xfId="21102" builtinId="9" hidden="1"/>
    <cellStyle name="Lien hypertexte visité" xfId="21118" builtinId="9" hidden="1"/>
    <cellStyle name="Lien hypertexte visité" xfId="21134" builtinId="9" hidden="1"/>
    <cellStyle name="Lien hypertexte visité" xfId="21150" builtinId="9" hidden="1"/>
    <cellStyle name="Lien hypertexte visité" xfId="21166" builtinId="9" hidden="1"/>
    <cellStyle name="Lien hypertexte visité" xfId="21182" builtinId="9" hidden="1"/>
    <cellStyle name="Lien hypertexte visité" xfId="21198" builtinId="9" hidden="1"/>
    <cellStyle name="Lien hypertexte visité" xfId="21214" builtinId="9" hidden="1"/>
    <cellStyle name="Lien hypertexte visité" xfId="21230" builtinId="9" hidden="1"/>
    <cellStyle name="Lien hypertexte visité" xfId="21246" builtinId="9" hidden="1"/>
    <cellStyle name="Lien hypertexte visité" xfId="21262" builtinId="9" hidden="1"/>
    <cellStyle name="Lien hypertexte visité" xfId="21278" builtinId="9" hidden="1"/>
    <cellStyle name="Lien hypertexte visité" xfId="21294" builtinId="9" hidden="1"/>
    <cellStyle name="Lien hypertexte visité" xfId="21310" builtinId="9" hidden="1"/>
    <cellStyle name="Lien hypertexte visité" xfId="21326" builtinId="9" hidden="1"/>
    <cellStyle name="Lien hypertexte visité" xfId="21342" builtinId="9" hidden="1"/>
    <cellStyle name="Lien hypertexte visité" xfId="21358" builtinId="9" hidden="1"/>
    <cellStyle name="Lien hypertexte visité" xfId="21374" builtinId="9" hidden="1"/>
    <cellStyle name="Lien hypertexte visité" xfId="21390" builtinId="9" hidden="1"/>
    <cellStyle name="Lien hypertexte visité" xfId="21406" builtinId="9" hidden="1"/>
    <cellStyle name="Lien hypertexte visité" xfId="21422" builtinId="9" hidden="1"/>
    <cellStyle name="Lien hypertexte visité" xfId="21438" builtinId="9" hidden="1"/>
    <cellStyle name="Lien hypertexte visité" xfId="21454" builtinId="9" hidden="1"/>
    <cellStyle name="Lien hypertexte visité" xfId="21470" builtinId="9" hidden="1"/>
    <cellStyle name="Lien hypertexte visité" xfId="21486" builtinId="9" hidden="1"/>
    <cellStyle name="Lien hypertexte visité" xfId="21502" builtinId="9" hidden="1"/>
    <cellStyle name="Lien hypertexte visité" xfId="21518" builtinId="9" hidden="1"/>
    <cellStyle name="Lien hypertexte visité" xfId="21534" builtinId="9" hidden="1"/>
    <cellStyle name="Lien hypertexte visité" xfId="21550" builtinId="9" hidden="1"/>
    <cellStyle name="Lien hypertexte visité" xfId="21566" builtinId="9" hidden="1"/>
    <cellStyle name="Lien hypertexte visité" xfId="21582" builtinId="9" hidden="1"/>
    <cellStyle name="Lien hypertexte visité" xfId="21598" builtinId="9" hidden="1"/>
    <cellStyle name="Lien hypertexte visité" xfId="21614" builtinId="9" hidden="1"/>
    <cellStyle name="Lien hypertexte visité" xfId="21630" builtinId="9" hidden="1"/>
    <cellStyle name="Lien hypertexte visité" xfId="21646" builtinId="9" hidden="1"/>
    <cellStyle name="Lien hypertexte visité" xfId="21662" builtinId="9" hidden="1"/>
    <cellStyle name="Lien hypertexte visité" xfId="21678" builtinId="9" hidden="1"/>
    <cellStyle name="Lien hypertexte visité" xfId="21694" builtinId="9" hidden="1"/>
    <cellStyle name="Lien hypertexte visité" xfId="21710" builtinId="9" hidden="1"/>
    <cellStyle name="Lien hypertexte visité" xfId="21726" builtinId="9" hidden="1"/>
    <cellStyle name="Lien hypertexte visité" xfId="21742" builtinId="9" hidden="1"/>
    <cellStyle name="Lien hypertexte visité" xfId="21758" builtinId="9" hidden="1"/>
    <cellStyle name="Lien hypertexte visité" xfId="21774" builtinId="9" hidden="1"/>
    <cellStyle name="Lien hypertexte visité" xfId="21790" builtinId="9" hidden="1"/>
    <cellStyle name="Lien hypertexte visité" xfId="21806" builtinId="9" hidden="1"/>
    <cellStyle name="Lien hypertexte visité" xfId="21822" builtinId="9" hidden="1"/>
    <cellStyle name="Lien hypertexte visité" xfId="21838" builtinId="9" hidden="1"/>
    <cellStyle name="Lien hypertexte visité" xfId="21854" builtinId="9" hidden="1"/>
    <cellStyle name="Lien hypertexte visité" xfId="21870" builtinId="9" hidden="1"/>
    <cellStyle name="Lien hypertexte visité" xfId="21886" builtinId="9" hidden="1"/>
    <cellStyle name="Lien hypertexte visité" xfId="21902" builtinId="9" hidden="1"/>
    <cellStyle name="Lien hypertexte visité" xfId="21918" builtinId="9" hidden="1"/>
    <cellStyle name="Lien hypertexte visité" xfId="21934" builtinId="9" hidden="1"/>
    <cellStyle name="Lien hypertexte visité" xfId="21950" builtinId="9" hidden="1"/>
    <cellStyle name="Lien hypertexte visité" xfId="21966" builtinId="9" hidden="1"/>
    <cellStyle name="Lien hypertexte visité" xfId="21982" builtinId="9" hidden="1"/>
    <cellStyle name="Lien hypertexte visité" xfId="21998" builtinId="9" hidden="1"/>
    <cellStyle name="Lien hypertexte visité" xfId="22014" builtinId="9" hidden="1"/>
    <cellStyle name="Lien hypertexte visité" xfId="22030" builtinId="9" hidden="1"/>
    <cellStyle name="Lien hypertexte visité" xfId="22046" builtinId="9" hidden="1"/>
    <cellStyle name="Lien hypertexte visité" xfId="22062" builtinId="9" hidden="1"/>
    <cellStyle name="Lien hypertexte visité" xfId="22078" builtinId="9" hidden="1"/>
    <cellStyle name="Lien hypertexte visité" xfId="22094" builtinId="9" hidden="1"/>
    <cellStyle name="Lien hypertexte visité" xfId="22110" builtinId="9" hidden="1"/>
    <cellStyle name="Lien hypertexte visité" xfId="22126" builtinId="9" hidden="1"/>
    <cellStyle name="Lien hypertexte visité" xfId="22142" builtinId="9" hidden="1"/>
    <cellStyle name="Lien hypertexte visité" xfId="22158" builtinId="9" hidden="1"/>
    <cellStyle name="Lien hypertexte visité" xfId="22174" builtinId="9" hidden="1"/>
    <cellStyle name="Lien hypertexte visité" xfId="22190" builtinId="9" hidden="1"/>
    <cellStyle name="Lien hypertexte visité" xfId="22206" builtinId="9" hidden="1"/>
    <cellStyle name="Lien hypertexte visité" xfId="22222" builtinId="9" hidden="1"/>
    <cellStyle name="Lien hypertexte visité" xfId="22238" builtinId="9" hidden="1"/>
    <cellStyle name="Lien hypertexte visité" xfId="22254" builtinId="9" hidden="1"/>
    <cellStyle name="Lien hypertexte visité" xfId="22270" builtinId="9" hidden="1"/>
    <cellStyle name="Lien hypertexte visité" xfId="22286" builtinId="9" hidden="1"/>
    <cellStyle name="Lien hypertexte visité" xfId="22302" builtinId="9" hidden="1"/>
    <cellStyle name="Lien hypertexte visité" xfId="22318" builtinId="9" hidden="1"/>
    <cellStyle name="Lien hypertexte visité" xfId="22334" builtinId="9" hidden="1"/>
    <cellStyle name="Lien hypertexte visité" xfId="22350" builtinId="9" hidden="1"/>
    <cellStyle name="Lien hypertexte visité" xfId="22366" builtinId="9" hidden="1"/>
    <cellStyle name="Lien hypertexte visité" xfId="22382" builtinId="9" hidden="1"/>
    <cellStyle name="Lien hypertexte visité" xfId="22398" builtinId="9" hidden="1"/>
    <cellStyle name="Lien hypertexte visité" xfId="22414" builtinId="9" hidden="1"/>
    <cellStyle name="Lien hypertexte visité" xfId="22430" builtinId="9" hidden="1"/>
    <cellStyle name="Lien hypertexte visité" xfId="22446" builtinId="9" hidden="1"/>
    <cellStyle name="Lien hypertexte visité" xfId="22462" builtinId="9" hidden="1"/>
    <cellStyle name="Lien hypertexte visité" xfId="22478" builtinId="9" hidden="1"/>
    <cellStyle name="Lien hypertexte visité" xfId="22494" builtinId="9" hidden="1"/>
    <cellStyle name="Lien hypertexte visité" xfId="22510" builtinId="9" hidden="1"/>
    <cellStyle name="Lien hypertexte visité" xfId="22526" builtinId="9" hidden="1"/>
    <cellStyle name="Lien hypertexte visité" xfId="22542" builtinId="9" hidden="1"/>
    <cellStyle name="Lien hypertexte visité" xfId="22558" builtinId="9" hidden="1"/>
    <cellStyle name="Lien hypertexte visité" xfId="22574" builtinId="9" hidden="1"/>
    <cellStyle name="Lien hypertexte visité" xfId="22590" builtinId="9" hidden="1"/>
    <cellStyle name="Lien hypertexte visité" xfId="22606" builtinId="9" hidden="1"/>
    <cellStyle name="Lien hypertexte visité" xfId="22622" builtinId="9" hidden="1"/>
    <cellStyle name="Lien hypertexte visité" xfId="22638" builtinId="9" hidden="1"/>
    <cellStyle name="Lien hypertexte visité" xfId="22654" builtinId="9" hidden="1"/>
    <cellStyle name="Lien hypertexte visité" xfId="22670" builtinId="9" hidden="1"/>
    <cellStyle name="Lien hypertexte visité" xfId="22686" builtinId="9" hidden="1"/>
    <cellStyle name="Lien hypertexte visité" xfId="22702" builtinId="9" hidden="1"/>
    <cellStyle name="Lien hypertexte visité" xfId="22718" builtinId="9" hidden="1"/>
    <cellStyle name="Lien hypertexte visité" xfId="22734" builtinId="9" hidden="1"/>
    <cellStyle name="Lien hypertexte visité" xfId="22750" builtinId="9" hidden="1"/>
    <cellStyle name="Lien hypertexte visité" xfId="22766" builtinId="9" hidden="1"/>
    <cellStyle name="Lien hypertexte visité" xfId="22782" builtinId="9" hidden="1"/>
    <cellStyle name="Lien hypertexte visité" xfId="22798" builtinId="9" hidden="1"/>
    <cellStyle name="Lien hypertexte visité" xfId="22814" builtinId="9" hidden="1"/>
    <cellStyle name="Lien hypertexte visité" xfId="22830" builtinId="9" hidden="1"/>
    <cellStyle name="Lien hypertexte visité" xfId="22846" builtinId="9" hidden="1"/>
    <cellStyle name="Lien hypertexte visité" xfId="22862" builtinId="9" hidden="1"/>
    <cellStyle name="Lien hypertexte visité" xfId="22878" builtinId="9" hidden="1"/>
    <cellStyle name="Lien hypertexte visité" xfId="22894" builtinId="9" hidden="1"/>
    <cellStyle name="Lien hypertexte visité" xfId="22910" builtinId="9" hidden="1"/>
    <cellStyle name="Lien hypertexte visité" xfId="22926" builtinId="9" hidden="1"/>
    <cellStyle name="Lien hypertexte visité" xfId="22942" builtinId="9" hidden="1"/>
    <cellStyle name="Lien hypertexte visité" xfId="22958" builtinId="9" hidden="1"/>
    <cellStyle name="Lien hypertexte visité" xfId="22974" builtinId="9" hidden="1"/>
    <cellStyle name="Lien hypertexte visité" xfId="22990" builtinId="9" hidden="1"/>
    <cellStyle name="Lien hypertexte visité" xfId="23006" builtinId="9" hidden="1"/>
    <cellStyle name="Lien hypertexte visité" xfId="23022" builtinId="9" hidden="1"/>
    <cellStyle name="Lien hypertexte visité" xfId="23038" builtinId="9" hidden="1"/>
    <cellStyle name="Lien hypertexte visité" xfId="23054" builtinId="9" hidden="1"/>
    <cellStyle name="Lien hypertexte visité" xfId="23070" builtinId="9" hidden="1"/>
    <cellStyle name="Lien hypertexte visité" xfId="23086" builtinId="9" hidden="1"/>
    <cellStyle name="Lien hypertexte visité" xfId="23102" builtinId="9" hidden="1"/>
    <cellStyle name="Lien hypertexte visité" xfId="23118" builtinId="9" hidden="1"/>
    <cellStyle name="Lien hypertexte visité" xfId="23134" builtinId="9" hidden="1"/>
    <cellStyle name="Lien hypertexte visité" xfId="23150" builtinId="9" hidden="1"/>
    <cellStyle name="Lien hypertexte visité" xfId="23166" builtinId="9" hidden="1"/>
    <cellStyle name="Lien hypertexte visité" xfId="23182" builtinId="9" hidden="1"/>
    <cellStyle name="Lien hypertexte visité" xfId="23198" builtinId="9" hidden="1"/>
    <cellStyle name="Lien hypertexte visité" xfId="23214" builtinId="9" hidden="1"/>
    <cellStyle name="Lien hypertexte visité" xfId="23230" builtinId="9" hidden="1"/>
    <cellStyle name="Lien hypertexte visité" xfId="23246" builtinId="9" hidden="1"/>
    <cellStyle name="Lien hypertexte visité" xfId="23262" builtinId="9" hidden="1"/>
    <cellStyle name="Lien hypertexte visité" xfId="23278" builtinId="9" hidden="1"/>
    <cellStyle name="Lien hypertexte visité" xfId="23294" builtinId="9" hidden="1"/>
    <cellStyle name="Lien hypertexte visité" xfId="23310" builtinId="9" hidden="1"/>
    <cellStyle name="Lien hypertexte visité" xfId="23326" builtinId="9" hidden="1"/>
    <cellStyle name="Lien hypertexte visité" xfId="23342" builtinId="9" hidden="1"/>
    <cellStyle name="Lien hypertexte visité" xfId="23358" builtinId="9" hidden="1"/>
    <cellStyle name="Lien hypertexte visité" xfId="23374" builtinId="9" hidden="1"/>
    <cellStyle name="Lien hypertexte visité" xfId="23390" builtinId="9" hidden="1"/>
    <cellStyle name="Lien hypertexte visité" xfId="23406" builtinId="9" hidden="1"/>
    <cellStyle name="Lien hypertexte visité" xfId="23422" builtinId="9" hidden="1"/>
    <cellStyle name="Lien hypertexte visité" xfId="23438" builtinId="9" hidden="1"/>
    <cellStyle name="Lien hypertexte visité" xfId="23454" builtinId="9" hidden="1"/>
    <cellStyle name="Lien hypertexte visité" xfId="23470" builtinId="9" hidden="1"/>
    <cellStyle name="Lien hypertexte visité" xfId="23486" builtinId="9" hidden="1"/>
    <cellStyle name="Lien hypertexte visité" xfId="23502" builtinId="9" hidden="1"/>
    <cellStyle name="Lien hypertexte visité" xfId="23518" builtinId="9" hidden="1"/>
    <cellStyle name="Lien hypertexte visité" xfId="23534" builtinId="9" hidden="1"/>
    <cellStyle name="Lien hypertexte visité" xfId="23550" builtinId="9" hidden="1"/>
    <cellStyle name="Lien hypertexte visité" xfId="23566" builtinId="9" hidden="1"/>
    <cellStyle name="Lien hypertexte visité" xfId="23582" builtinId="9" hidden="1"/>
    <cellStyle name="Lien hypertexte visité" xfId="23598" builtinId="9" hidden="1"/>
    <cellStyle name="Lien hypertexte visité" xfId="23614" builtinId="9" hidden="1"/>
    <cellStyle name="Lien hypertexte visité" xfId="23630" builtinId="9" hidden="1"/>
    <cellStyle name="Lien hypertexte visité" xfId="23646" builtinId="9" hidden="1"/>
    <cellStyle name="Lien hypertexte visité" xfId="23662" builtinId="9" hidden="1"/>
    <cellStyle name="Lien hypertexte visité" xfId="23678" builtinId="9" hidden="1"/>
    <cellStyle name="Lien hypertexte visité" xfId="23694" builtinId="9" hidden="1"/>
    <cellStyle name="Lien hypertexte visité" xfId="23710" builtinId="9" hidden="1"/>
    <cellStyle name="Lien hypertexte visité" xfId="23726" builtinId="9" hidden="1"/>
    <cellStyle name="Lien hypertexte visité" xfId="23742" builtinId="9" hidden="1"/>
    <cellStyle name="Lien hypertexte visité" xfId="23758" builtinId="9" hidden="1"/>
    <cellStyle name="Lien hypertexte visité" xfId="23774" builtinId="9" hidden="1"/>
    <cellStyle name="Lien hypertexte visité" xfId="23790" builtinId="9" hidden="1"/>
    <cellStyle name="Lien hypertexte visité" xfId="23806" builtinId="9" hidden="1"/>
    <cellStyle name="Lien hypertexte visité" xfId="23822" builtinId="9" hidden="1"/>
    <cellStyle name="Lien hypertexte visité" xfId="23838" builtinId="9" hidden="1"/>
    <cellStyle name="Lien hypertexte visité" xfId="23854" builtinId="9" hidden="1"/>
    <cellStyle name="Lien hypertexte visité" xfId="23870" builtinId="9" hidden="1"/>
    <cellStyle name="Lien hypertexte visité" xfId="23886" builtinId="9" hidden="1"/>
    <cellStyle name="Lien hypertexte visité" xfId="23902" builtinId="9" hidden="1"/>
    <cellStyle name="Lien hypertexte visité" xfId="23918" builtinId="9" hidden="1"/>
    <cellStyle name="Lien hypertexte visité" xfId="23934" builtinId="9" hidden="1"/>
    <cellStyle name="Lien hypertexte visité" xfId="23950" builtinId="9" hidden="1"/>
    <cellStyle name="Lien hypertexte visité" xfId="23966" builtinId="9" hidden="1"/>
    <cellStyle name="Lien hypertexte visité" xfId="23982" builtinId="9" hidden="1"/>
    <cellStyle name="Lien hypertexte visité" xfId="23998" builtinId="9" hidden="1"/>
    <cellStyle name="Lien hypertexte visité" xfId="24014" builtinId="9" hidden="1"/>
    <cellStyle name="Lien hypertexte visité" xfId="24030" builtinId="9" hidden="1"/>
    <cellStyle name="Lien hypertexte visité" xfId="24046" builtinId="9" hidden="1"/>
    <cellStyle name="Lien hypertexte visité" xfId="24062" builtinId="9" hidden="1"/>
    <cellStyle name="Lien hypertexte visité" xfId="24078" builtinId="9" hidden="1"/>
    <cellStyle name="Lien hypertexte visité" xfId="24094" builtinId="9" hidden="1"/>
    <cellStyle name="Lien hypertexte visité" xfId="24110" builtinId="9" hidden="1"/>
    <cellStyle name="Lien hypertexte visité" xfId="24126" builtinId="9" hidden="1"/>
    <cellStyle name="Lien hypertexte visité" xfId="24142" builtinId="9" hidden="1"/>
    <cellStyle name="Lien hypertexte visité" xfId="24158" builtinId="9" hidden="1"/>
    <cellStyle name="Lien hypertexte visité" xfId="24174" builtinId="9" hidden="1"/>
    <cellStyle name="Lien hypertexte visité" xfId="24190" builtinId="9" hidden="1"/>
    <cellStyle name="Lien hypertexte visité" xfId="24206" builtinId="9" hidden="1"/>
    <cellStyle name="Lien hypertexte visité" xfId="24222" builtinId="9" hidden="1"/>
    <cellStyle name="Lien hypertexte visité" xfId="24238" builtinId="9" hidden="1"/>
    <cellStyle name="Lien hypertexte visité" xfId="24254" builtinId="9" hidden="1"/>
    <cellStyle name="Lien hypertexte visité" xfId="24270" builtinId="9" hidden="1"/>
    <cellStyle name="Lien hypertexte visité" xfId="24286" builtinId="9" hidden="1"/>
    <cellStyle name="Lien hypertexte visité" xfId="24302" builtinId="9" hidden="1"/>
    <cellStyle name="Lien hypertexte visité" xfId="24318" builtinId="9" hidden="1"/>
    <cellStyle name="Lien hypertexte visité" xfId="24334" builtinId="9" hidden="1"/>
    <cellStyle name="Lien hypertexte visité" xfId="24350" builtinId="9" hidden="1"/>
    <cellStyle name="Lien hypertexte visité" xfId="24366" builtinId="9" hidden="1"/>
    <cellStyle name="Lien hypertexte visité" xfId="24382" builtinId="9" hidden="1"/>
    <cellStyle name="Lien hypertexte visité" xfId="24398" builtinId="9" hidden="1"/>
    <cellStyle name="Lien hypertexte visité" xfId="24414" builtinId="9" hidden="1"/>
    <cellStyle name="Lien hypertexte visité" xfId="24430" builtinId="9" hidden="1"/>
    <cellStyle name="Lien hypertexte visité" xfId="24446" builtinId="9" hidden="1"/>
    <cellStyle name="Lien hypertexte visité" xfId="24462" builtinId="9" hidden="1"/>
    <cellStyle name="Lien hypertexte visité" xfId="24478" builtinId="9" hidden="1"/>
    <cellStyle name="Lien hypertexte visité" xfId="24494" builtinId="9" hidden="1"/>
    <cellStyle name="Lien hypertexte visité" xfId="24510" builtinId="9" hidden="1"/>
    <cellStyle name="Lien hypertexte visité" xfId="24526" builtinId="9" hidden="1"/>
    <cellStyle name="Lien hypertexte visité" xfId="24542" builtinId="9" hidden="1"/>
    <cellStyle name="Lien hypertexte visité" xfId="24558" builtinId="9" hidden="1"/>
    <cellStyle name="Lien hypertexte visité" xfId="24574" builtinId="9" hidden="1"/>
    <cellStyle name="Lien hypertexte visité" xfId="24590" builtinId="9" hidden="1"/>
    <cellStyle name="Lien hypertexte visité" xfId="24606" builtinId="9" hidden="1"/>
    <cellStyle name="Lien hypertexte visité" xfId="24604" builtinId="9" hidden="1"/>
    <cellStyle name="Lien hypertexte visité" xfId="24588" builtinId="9" hidden="1"/>
    <cellStyle name="Lien hypertexte visité" xfId="24572" builtinId="9" hidden="1"/>
    <cellStyle name="Lien hypertexte visité" xfId="24556" builtinId="9" hidden="1"/>
    <cellStyle name="Lien hypertexte visité" xfId="24540" builtinId="9" hidden="1"/>
    <cellStyle name="Lien hypertexte visité" xfId="24524" builtinId="9" hidden="1"/>
    <cellStyle name="Lien hypertexte visité" xfId="24508" builtinId="9" hidden="1"/>
    <cellStyle name="Lien hypertexte visité" xfId="24492" builtinId="9" hidden="1"/>
    <cellStyle name="Lien hypertexte visité" xfId="24476" builtinId="9" hidden="1"/>
    <cellStyle name="Lien hypertexte visité" xfId="24460" builtinId="9" hidden="1"/>
    <cellStyle name="Lien hypertexte visité" xfId="24444" builtinId="9" hidden="1"/>
    <cellStyle name="Lien hypertexte visité" xfId="24428" builtinId="9" hidden="1"/>
    <cellStyle name="Lien hypertexte visité" xfId="24412" builtinId="9" hidden="1"/>
    <cellStyle name="Lien hypertexte visité" xfId="24396" builtinId="9" hidden="1"/>
    <cellStyle name="Lien hypertexte visité" xfId="24380" builtinId="9" hidden="1"/>
    <cellStyle name="Lien hypertexte visité" xfId="24364" builtinId="9" hidden="1"/>
    <cellStyle name="Lien hypertexte visité" xfId="24348" builtinId="9" hidden="1"/>
    <cellStyle name="Lien hypertexte visité" xfId="24332" builtinId="9" hidden="1"/>
    <cellStyle name="Lien hypertexte visité" xfId="24316" builtinId="9" hidden="1"/>
    <cellStyle name="Lien hypertexte visité" xfId="24300" builtinId="9" hidden="1"/>
    <cellStyle name="Lien hypertexte visité" xfId="24284" builtinId="9" hidden="1"/>
    <cellStyle name="Lien hypertexte visité" xfId="24268" builtinId="9" hidden="1"/>
    <cellStyle name="Lien hypertexte visité" xfId="24252" builtinId="9" hidden="1"/>
    <cellStyle name="Lien hypertexte visité" xfId="24236" builtinId="9" hidden="1"/>
    <cellStyle name="Lien hypertexte visité" xfId="24220" builtinId="9" hidden="1"/>
    <cellStyle name="Lien hypertexte visité" xfId="24204" builtinId="9" hidden="1"/>
    <cellStyle name="Lien hypertexte visité" xfId="24188" builtinId="9" hidden="1"/>
    <cellStyle name="Lien hypertexte visité" xfId="24172" builtinId="9" hidden="1"/>
    <cellStyle name="Lien hypertexte visité" xfId="24156" builtinId="9" hidden="1"/>
    <cellStyle name="Lien hypertexte visité" xfId="24140" builtinId="9" hidden="1"/>
    <cellStyle name="Lien hypertexte visité" xfId="24124" builtinId="9" hidden="1"/>
    <cellStyle name="Lien hypertexte visité" xfId="24108" builtinId="9" hidden="1"/>
    <cellStyle name="Lien hypertexte visité" xfId="24092" builtinId="9" hidden="1"/>
    <cellStyle name="Lien hypertexte visité" xfId="24076" builtinId="9" hidden="1"/>
    <cellStyle name="Lien hypertexte visité" xfId="24060" builtinId="9" hidden="1"/>
    <cellStyle name="Lien hypertexte visité" xfId="24044" builtinId="9" hidden="1"/>
    <cellStyle name="Lien hypertexte visité" xfId="24028" builtinId="9" hidden="1"/>
    <cellStyle name="Lien hypertexte visité" xfId="24012" builtinId="9" hidden="1"/>
    <cellStyle name="Lien hypertexte visité" xfId="23996" builtinId="9" hidden="1"/>
    <cellStyle name="Lien hypertexte visité" xfId="23980" builtinId="9" hidden="1"/>
    <cellStyle name="Lien hypertexte visité" xfId="23964" builtinId="9" hidden="1"/>
    <cellStyle name="Lien hypertexte visité" xfId="23948" builtinId="9" hidden="1"/>
    <cellStyle name="Lien hypertexte visité" xfId="23932" builtinId="9" hidden="1"/>
    <cellStyle name="Lien hypertexte visité" xfId="23916" builtinId="9" hidden="1"/>
    <cellStyle name="Lien hypertexte visité" xfId="23900" builtinId="9" hidden="1"/>
    <cellStyle name="Lien hypertexte visité" xfId="23884" builtinId="9" hidden="1"/>
    <cellStyle name="Lien hypertexte visité" xfId="23868" builtinId="9" hidden="1"/>
    <cellStyle name="Lien hypertexte visité" xfId="23852" builtinId="9" hidden="1"/>
    <cellStyle name="Lien hypertexte visité" xfId="23836" builtinId="9" hidden="1"/>
    <cellStyle name="Lien hypertexte visité" xfId="23820" builtinId="9" hidden="1"/>
    <cellStyle name="Lien hypertexte visité" xfId="23804" builtinId="9" hidden="1"/>
    <cellStyle name="Lien hypertexte visité" xfId="23788" builtinId="9" hidden="1"/>
    <cellStyle name="Lien hypertexte visité" xfId="23772" builtinId="9" hidden="1"/>
    <cellStyle name="Lien hypertexte visité" xfId="23756" builtinId="9" hidden="1"/>
    <cellStyle name="Lien hypertexte visité" xfId="23740" builtinId="9" hidden="1"/>
    <cellStyle name="Lien hypertexte visité" xfId="23724" builtinId="9" hidden="1"/>
    <cellStyle name="Lien hypertexte visité" xfId="23708" builtinId="9" hidden="1"/>
    <cellStyle name="Lien hypertexte visité" xfId="23692" builtinId="9" hidden="1"/>
    <cellStyle name="Lien hypertexte visité" xfId="23676" builtinId="9" hidden="1"/>
    <cellStyle name="Lien hypertexte visité" xfId="23660" builtinId="9" hidden="1"/>
    <cellStyle name="Lien hypertexte visité" xfId="23644" builtinId="9" hidden="1"/>
    <cellStyle name="Lien hypertexte visité" xfId="23628" builtinId="9" hidden="1"/>
    <cellStyle name="Lien hypertexte visité" xfId="23612" builtinId="9" hidden="1"/>
    <cellStyle name="Lien hypertexte visité" xfId="23596" builtinId="9" hidden="1"/>
    <cellStyle name="Lien hypertexte visité" xfId="23580" builtinId="9" hidden="1"/>
    <cellStyle name="Lien hypertexte visité" xfId="23564" builtinId="9" hidden="1"/>
    <cellStyle name="Lien hypertexte visité" xfId="23548" builtinId="9" hidden="1"/>
    <cellStyle name="Lien hypertexte visité" xfId="23532" builtinId="9" hidden="1"/>
    <cellStyle name="Lien hypertexte visité" xfId="23516" builtinId="9" hidden="1"/>
    <cellStyle name="Lien hypertexte visité" xfId="23500" builtinId="9" hidden="1"/>
    <cellStyle name="Lien hypertexte visité" xfId="23484" builtinId="9" hidden="1"/>
    <cellStyle name="Lien hypertexte visité" xfId="23468" builtinId="9" hidden="1"/>
    <cellStyle name="Lien hypertexte visité" xfId="23452" builtinId="9" hidden="1"/>
    <cellStyle name="Lien hypertexte visité" xfId="23436" builtinId="9" hidden="1"/>
    <cellStyle name="Lien hypertexte visité" xfId="23420" builtinId="9" hidden="1"/>
    <cellStyle name="Lien hypertexte visité" xfId="23404" builtinId="9" hidden="1"/>
    <cellStyle name="Lien hypertexte visité" xfId="23388" builtinId="9" hidden="1"/>
    <cellStyle name="Lien hypertexte visité" xfId="23372" builtinId="9" hidden="1"/>
    <cellStyle name="Lien hypertexte visité" xfId="23356" builtinId="9" hidden="1"/>
    <cellStyle name="Lien hypertexte visité" xfId="23340" builtinId="9" hidden="1"/>
    <cellStyle name="Lien hypertexte visité" xfId="23324" builtinId="9" hidden="1"/>
    <cellStyle name="Lien hypertexte visité" xfId="23308" builtinId="9" hidden="1"/>
    <cellStyle name="Lien hypertexte visité" xfId="23292" builtinId="9" hidden="1"/>
    <cellStyle name="Lien hypertexte visité" xfId="23276" builtinId="9" hidden="1"/>
    <cellStyle name="Lien hypertexte visité" xfId="23260" builtinId="9" hidden="1"/>
    <cellStyle name="Lien hypertexte visité" xfId="23244" builtinId="9" hidden="1"/>
    <cellStyle name="Lien hypertexte visité" xfId="23228" builtinId="9" hidden="1"/>
    <cellStyle name="Lien hypertexte visité" xfId="23212" builtinId="9" hidden="1"/>
    <cellStyle name="Lien hypertexte visité" xfId="23196" builtinId="9" hidden="1"/>
    <cellStyle name="Lien hypertexte visité" xfId="23180" builtinId="9" hidden="1"/>
    <cellStyle name="Lien hypertexte visité" xfId="23164" builtinId="9" hidden="1"/>
    <cellStyle name="Lien hypertexte visité" xfId="23148" builtinId="9" hidden="1"/>
    <cellStyle name="Lien hypertexte visité" xfId="23132" builtinId="9" hidden="1"/>
    <cellStyle name="Lien hypertexte visité" xfId="23116" builtinId="9" hidden="1"/>
    <cellStyle name="Lien hypertexte visité" xfId="23100" builtinId="9" hidden="1"/>
    <cellStyle name="Lien hypertexte visité" xfId="23084" builtinId="9" hidden="1"/>
    <cellStyle name="Lien hypertexte visité" xfId="23068" builtinId="9" hidden="1"/>
    <cellStyle name="Lien hypertexte visité" xfId="23052" builtinId="9" hidden="1"/>
    <cellStyle name="Lien hypertexte visité" xfId="23036" builtinId="9" hidden="1"/>
    <cellStyle name="Lien hypertexte visité" xfId="23020" builtinId="9" hidden="1"/>
    <cellStyle name="Lien hypertexte visité" xfId="23004" builtinId="9" hidden="1"/>
    <cellStyle name="Lien hypertexte visité" xfId="22988" builtinId="9" hidden="1"/>
    <cellStyle name="Lien hypertexte visité" xfId="22972" builtinId="9" hidden="1"/>
    <cellStyle name="Lien hypertexte visité" xfId="22956" builtinId="9" hidden="1"/>
    <cellStyle name="Lien hypertexte visité" xfId="22940" builtinId="9" hidden="1"/>
    <cellStyle name="Lien hypertexte visité" xfId="22924" builtinId="9" hidden="1"/>
    <cellStyle name="Lien hypertexte visité" xfId="22908" builtinId="9" hidden="1"/>
    <cellStyle name="Lien hypertexte visité" xfId="22892" builtinId="9" hidden="1"/>
    <cellStyle name="Lien hypertexte visité" xfId="22876" builtinId="9" hidden="1"/>
    <cellStyle name="Lien hypertexte visité" xfId="22860" builtinId="9" hidden="1"/>
    <cellStyle name="Lien hypertexte visité" xfId="22844" builtinId="9" hidden="1"/>
    <cellStyle name="Lien hypertexte visité" xfId="22828" builtinId="9" hidden="1"/>
    <cellStyle name="Lien hypertexte visité" xfId="22812" builtinId="9" hidden="1"/>
    <cellStyle name="Lien hypertexte visité" xfId="22796" builtinId="9" hidden="1"/>
    <cellStyle name="Lien hypertexte visité" xfId="22780" builtinId="9" hidden="1"/>
    <cellStyle name="Lien hypertexte visité" xfId="22764" builtinId="9" hidden="1"/>
    <cellStyle name="Lien hypertexte visité" xfId="22748" builtinId="9" hidden="1"/>
    <cellStyle name="Lien hypertexte visité" xfId="22732" builtinId="9" hidden="1"/>
    <cellStyle name="Lien hypertexte visité" xfId="22716" builtinId="9" hidden="1"/>
    <cellStyle name="Lien hypertexte visité" xfId="22700" builtinId="9" hidden="1"/>
    <cellStyle name="Lien hypertexte visité" xfId="22684" builtinId="9" hidden="1"/>
    <cellStyle name="Lien hypertexte visité" xfId="22668" builtinId="9" hidden="1"/>
    <cellStyle name="Lien hypertexte visité" xfId="22652" builtinId="9" hidden="1"/>
    <cellStyle name="Lien hypertexte visité" xfId="22636" builtinId="9" hidden="1"/>
    <cellStyle name="Lien hypertexte visité" xfId="22620" builtinId="9" hidden="1"/>
    <cellStyle name="Lien hypertexte visité" xfId="22604" builtinId="9" hidden="1"/>
    <cellStyle name="Lien hypertexte visité" xfId="22588" builtinId="9" hidden="1"/>
    <cellStyle name="Lien hypertexte visité" xfId="22572" builtinId="9" hidden="1"/>
    <cellStyle name="Lien hypertexte visité" xfId="22556" builtinId="9" hidden="1"/>
    <cellStyle name="Lien hypertexte visité" xfId="22540" builtinId="9" hidden="1"/>
    <cellStyle name="Lien hypertexte visité" xfId="22524" builtinId="9" hidden="1"/>
    <cellStyle name="Lien hypertexte visité" xfId="22508" builtinId="9" hidden="1"/>
    <cellStyle name="Lien hypertexte visité" xfId="22492" builtinId="9" hidden="1"/>
    <cellStyle name="Lien hypertexte visité" xfId="22476" builtinId="9" hidden="1"/>
    <cellStyle name="Lien hypertexte visité" xfId="22460" builtinId="9" hidden="1"/>
    <cellStyle name="Lien hypertexte visité" xfId="22444" builtinId="9" hidden="1"/>
    <cellStyle name="Lien hypertexte visité" xfId="22428" builtinId="9" hidden="1"/>
    <cellStyle name="Lien hypertexte visité" xfId="22412" builtinId="9" hidden="1"/>
    <cellStyle name="Lien hypertexte visité" xfId="22396" builtinId="9" hidden="1"/>
    <cellStyle name="Lien hypertexte visité" xfId="22380" builtinId="9" hidden="1"/>
    <cellStyle name="Lien hypertexte visité" xfId="22364" builtinId="9" hidden="1"/>
    <cellStyle name="Lien hypertexte visité" xfId="22348" builtinId="9" hidden="1"/>
    <cellStyle name="Lien hypertexte visité" xfId="22332" builtinId="9" hidden="1"/>
    <cellStyle name="Lien hypertexte visité" xfId="22316" builtinId="9" hidden="1"/>
    <cellStyle name="Lien hypertexte visité" xfId="22300" builtinId="9" hidden="1"/>
    <cellStyle name="Lien hypertexte visité" xfId="22284" builtinId="9" hidden="1"/>
    <cellStyle name="Lien hypertexte visité" xfId="22268" builtinId="9" hidden="1"/>
    <cellStyle name="Lien hypertexte visité" xfId="22252" builtinId="9" hidden="1"/>
    <cellStyle name="Lien hypertexte visité" xfId="22236" builtinId="9" hidden="1"/>
    <cellStyle name="Lien hypertexte visité" xfId="22220" builtinId="9" hidden="1"/>
    <cellStyle name="Lien hypertexte visité" xfId="22204" builtinId="9" hidden="1"/>
    <cellStyle name="Lien hypertexte visité" xfId="22188" builtinId="9" hidden="1"/>
    <cellStyle name="Lien hypertexte visité" xfId="22172" builtinId="9" hidden="1"/>
    <cellStyle name="Lien hypertexte visité" xfId="22156" builtinId="9" hidden="1"/>
    <cellStyle name="Lien hypertexte visité" xfId="22140" builtinId="9" hidden="1"/>
    <cellStyle name="Lien hypertexte visité" xfId="22124" builtinId="9" hidden="1"/>
    <cellStyle name="Lien hypertexte visité" xfId="22108" builtinId="9" hidden="1"/>
    <cellStyle name="Lien hypertexte visité" xfId="22092" builtinId="9" hidden="1"/>
    <cellStyle name="Lien hypertexte visité" xfId="22076" builtinId="9" hidden="1"/>
    <cellStyle name="Lien hypertexte visité" xfId="22060" builtinId="9" hidden="1"/>
    <cellStyle name="Lien hypertexte visité" xfId="22044" builtinId="9" hidden="1"/>
    <cellStyle name="Lien hypertexte visité" xfId="22028" builtinId="9" hidden="1"/>
    <cellStyle name="Lien hypertexte visité" xfId="22012" builtinId="9" hidden="1"/>
    <cellStyle name="Lien hypertexte visité" xfId="21996" builtinId="9" hidden="1"/>
    <cellStyle name="Lien hypertexte visité" xfId="21980" builtinId="9" hidden="1"/>
    <cellStyle name="Lien hypertexte visité" xfId="21964" builtinId="9" hidden="1"/>
    <cellStyle name="Lien hypertexte visité" xfId="21948" builtinId="9" hidden="1"/>
    <cellStyle name="Lien hypertexte visité" xfId="21932" builtinId="9" hidden="1"/>
    <cellStyle name="Lien hypertexte visité" xfId="21916" builtinId="9" hidden="1"/>
    <cellStyle name="Lien hypertexte visité" xfId="21900" builtinId="9" hidden="1"/>
    <cellStyle name="Lien hypertexte visité" xfId="21884" builtinId="9" hidden="1"/>
    <cellStyle name="Lien hypertexte visité" xfId="21868" builtinId="9" hidden="1"/>
    <cellStyle name="Lien hypertexte visité" xfId="21852" builtinId="9" hidden="1"/>
    <cellStyle name="Lien hypertexte visité" xfId="21836" builtinId="9" hidden="1"/>
    <cellStyle name="Lien hypertexte visité" xfId="21820" builtinId="9" hidden="1"/>
    <cellStyle name="Lien hypertexte visité" xfId="21804" builtinId="9" hidden="1"/>
    <cellStyle name="Lien hypertexte visité" xfId="21788" builtinId="9" hidden="1"/>
    <cellStyle name="Lien hypertexte visité" xfId="21772" builtinId="9" hidden="1"/>
    <cellStyle name="Lien hypertexte visité" xfId="21756" builtinId="9" hidden="1"/>
    <cellStyle name="Lien hypertexte visité" xfId="21740" builtinId="9" hidden="1"/>
    <cellStyle name="Lien hypertexte visité" xfId="21724" builtinId="9" hidden="1"/>
    <cellStyle name="Lien hypertexte visité" xfId="21708" builtinId="9" hidden="1"/>
    <cellStyle name="Lien hypertexte visité" xfId="21692" builtinId="9" hidden="1"/>
    <cellStyle name="Lien hypertexte visité" xfId="21676" builtinId="9" hidden="1"/>
    <cellStyle name="Lien hypertexte visité" xfId="21660" builtinId="9" hidden="1"/>
    <cellStyle name="Lien hypertexte visité" xfId="21644" builtinId="9" hidden="1"/>
    <cellStyle name="Lien hypertexte visité" xfId="21628" builtinId="9" hidden="1"/>
    <cellStyle name="Lien hypertexte visité" xfId="21612" builtinId="9" hidden="1"/>
    <cellStyle name="Lien hypertexte visité" xfId="21596" builtinId="9" hidden="1"/>
    <cellStyle name="Lien hypertexte visité" xfId="21580" builtinId="9" hidden="1"/>
    <cellStyle name="Lien hypertexte visité" xfId="21564" builtinId="9" hidden="1"/>
    <cellStyle name="Lien hypertexte visité" xfId="21548" builtinId="9" hidden="1"/>
    <cellStyle name="Lien hypertexte visité" xfId="21532" builtinId="9" hidden="1"/>
    <cellStyle name="Lien hypertexte visité" xfId="21516" builtinId="9" hidden="1"/>
    <cellStyle name="Lien hypertexte visité" xfId="21500" builtinId="9" hidden="1"/>
    <cellStyle name="Lien hypertexte visité" xfId="21484" builtinId="9" hidden="1"/>
    <cellStyle name="Lien hypertexte visité" xfId="21468" builtinId="9" hidden="1"/>
    <cellStyle name="Lien hypertexte visité" xfId="21452" builtinId="9" hidden="1"/>
    <cellStyle name="Lien hypertexte visité" xfId="21436" builtinId="9" hidden="1"/>
    <cellStyle name="Lien hypertexte visité" xfId="21420" builtinId="9" hidden="1"/>
    <cellStyle name="Lien hypertexte visité" xfId="21404" builtinId="9" hidden="1"/>
    <cellStyle name="Lien hypertexte visité" xfId="21388" builtinId="9" hidden="1"/>
    <cellStyle name="Lien hypertexte visité" xfId="21372" builtinId="9" hidden="1"/>
    <cellStyle name="Lien hypertexte visité" xfId="21356" builtinId="9" hidden="1"/>
    <cellStyle name="Lien hypertexte visité" xfId="21340" builtinId="9" hidden="1"/>
    <cellStyle name="Lien hypertexte visité" xfId="21324" builtinId="9" hidden="1"/>
    <cellStyle name="Lien hypertexte visité" xfId="21308" builtinId="9" hidden="1"/>
    <cellStyle name="Lien hypertexte visité" xfId="21292" builtinId="9" hidden="1"/>
    <cellStyle name="Lien hypertexte visité" xfId="21276" builtinId="9" hidden="1"/>
    <cellStyle name="Lien hypertexte visité" xfId="21260" builtinId="9" hidden="1"/>
    <cellStyle name="Lien hypertexte visité" xfId="21244" builtinId="9" hidden="1"/>
    <cellStyle name="Lien hypertexte visité" xfId="21228" builtinId="9" hidden="1"/>
    <cellStyle name="Lien hypertexte visité" xfId="21212" builtinId="9" hidden="1"/>
    <cellStyle name="Lien hypertexte visité" xfId="21196" builtinId="9" hidden="1"/>
    <cellStyle name="Lien hypertexte visité" xfId="21180" builtinId="9" hidden="1"/>
    <cellStyle name="Lien hypertexte visité" xfId="21164" builtinId="9" hidden="1"/>
    <cellStyle name="Lien hypertexte visité" xfId="21148" builtinId="9" hidden="1"/>
    <cellStyle name="Lien hypertexte visité" xfId="21132" builtinId="9" hidden="1"/>
    <cellStyle name="Lien hypertexte visité" xfId="21116" builtinId="9" hidden="1"/>
    <cellStyle name="Lien hypertexte visité" xfId="21100" builtinId="9" hidden="1"/>
    <cellStyle name="Lien hypertexte visité" xfId="21084" builtinId="9" hidden="1"/>
    <cellStyle name="Lien hypertexte visité" xfId="21068" builtinId="9" hidden="1"/>
    <cellStyle name="Lien hypertexte visité" xfId="21052" builtinId="9" hidden="1"/>
    <cellStyle name="Lien hypertexte visité" xfId="21036" builtinId="9" hidden="1"/>
    <cellStyle name="Lien hypertexte visité" xfId="21020" builtinId="9" hidden="1"/>
    <cellStyle name="Lien hypertexte visité" xfId="21004" builtinId="9" hidden="1"/>
    <cellStyle name="Lien hypertexte visité" xfId="20988" builtinId="9" hidden="1"/>
    <cellStyle name="Lien hypertexte visité" xfId="20972" builtinId="9" hidden="1"/>
    <cellStyle name="Lien hypertexte visité" xfId="20956" builtinId="9" hidden="1"/>
    <cellStyle name="Lien hypertexte visité" xfId="20940" builtinId="9" hidden="1"/>
    <cellStyle name="Lien hypertexte visité" xfId="20924" builtinId="9" hidden="1"/>
    <cellStyle name="Lien hypertexte visité" xfId="20908" builtinId="9" hidden="1"/>
    <cellStyle name="Lien hypertexte visité" xfId="20892" builtinId="9" hidden="1"/>
    <cellStyle name="Lien hypertexte visité" xfId="20876" builtinId="9" hidden="1"/>
    <cellStyle name="Lien hypertexte visité" xfId="20860" builtinId="9" hidden="1"/>
    <cellStyle name="Lien hypertexte visité" xfId="20844" builtinId="9" hidden="1"/>
    <cellStyle name="Lien hypertexte visité" xfId="20828" builtinId="9" hidden="1"/>
    <cellStyle name="Lien hypertexte visité" xfId="20812" builtinId="9" hidden="1"/>
    <cellStyle name="Lien hypertexte visité" xfId="20796" builtinId="9" hidden="1"/>
    <cellStyle name="Lien hypertexte visité" xfId="20780" builtinId="9" hidden="1"/>
    <cellStyle name="Lien hypertexte visité" xfId="20764" builtinId="9" hidden="1"/>
    <cellStyle name="Lien hypertexte visité" xfId="20748" builtinId="9" hidden="1"/>
    <cellStyle name="Lien hypertexte visité" xfId="20732" builtinId="9" hidden="1"/>
    <cellStyle name="Lien hypertexte visité" xfId="20716" builtinId="9" hidden="1"/>
    <cellStyle name="Lien hypertexte visité" xfId="20700" builtinId="9" hidden="1"/>
    <cellStyle name="Lien hypertexte visité" xfId="20684" builtinId="9" hidden="1"/>
    <cellStyle name="Lien hypertexte visité" xfId="20668" builtinId="9" hidden="1"/>
    <cellStyle name="Lien hypertexte visité" xfId="20652" builtinId="9" hidden="1"/>
    <cellStyle name="Lien hypertexte visité" xfId="20636" builtinId="9" hidden="1"/>
    <cellStyle name="Lien hypertexte visité" xfId="20620" builtinId="9" hidden="1"/>
    <cellStyle name="Lien hypertexte visité" xfId="20604" builtinId="9" hidden="1"/>
    <cellStyle name="Lien hypertexte visité" xfId="20588" builtinId="9" hidden="1"/>
    <cellStyle name="Lien hypertexte visité" xfId="20572" builtinId="9" hidden="1"/>
    <cellStyle name="Lien hypertexte visité" xfId="20556" builtinId="9" hidden="1"/>
    <cellStyle name="Lien hypertexte visité" xfId="20540" builtinId="9" hidden="1"/>
    <cellStyle name="Lien hypertexte visité" xfId="20524" builtinId="9" hidden="1"/>
    <cellStyle name="Lien hypertexte visité" xfId="20508" builtinId="9" hidden="1"/>
    <cellStyle name="Lien hypertexte visité" xfId="20492" builtinId="9" hidden="1"/>
    <cellStyle name="Lien hypertexte visité" xfId="20476" builtinId="9" hidden="1"/>
    <cellStyle name="Lien hypertexte visité" xfId="20460" builtinId="9" hidden="1"/>
    <cellStyle name="Lien hypertexte visité" xfId="20444" builtinId="9" hidden="1"/>
    <cellStyle name="Lien hypertexte visité" xfId="20428" builtinId="9" hidden="1"/>
    <cellStyle name="Lien hypertexte visité" xfId="20412" builtinId="9" hidden="1"/>
    <cellStyle name="Lien hypertexte visité" xfId="20396" builtinId="9" hidden="1"/>
    <cellStyle name="Lien hypertexte visité" xfId="20380" builtinId="9" hidden="1"/>
    <cellStyle name="Lien hypertexte visité" xfId="20364" builtinId="9" hidden="1"/>
    <cellStyle name="Lien hypertexte visité" xfId="20348" builtinId="9" hidden="1"/>
    <cellStyle name="Lien hypertexte visité" xfId="20332" builtinId="9" hidden="1"/>
    <cellStyle name="Lien hypertexte visité" xfId="20316" builtinId="9" hidden="1"/>
    <cellStyle name="Lien hypertexte visité" xfId="20300" builtinId="9" hidden="1"/>
    <cellStyle name="Lien hypertexte visité" xfId="20284" builtinId="9" hidden="1"/>
    <cellStyle name="Lien hypertexte visité" xfId="20268" builtinId="9" hidden="1"/>
    <cellStyle name="Lien hypertexte visité" xfId="20252" builtinId="9" hidden="1"/>
    <cellStyle name="Lien hypertexte visité" xfId="20236" builtinId="9" hidden="1"/>
    <cellStyle name="Lien hypertexte visité" xfId="20220" builtinId="9" hidden="1"/>
    <cellStyle name="Lien hypertexte visité" xfId="20204" builtinId="9" hidden="1"/>
    <cellStyle name="Lien hypertexte visité" xfId="20188" builtinId="9" hidden="1"/>
    <cellStyle name="Lien hypertexte visité" xfId="20172" builtinId="9" hidden="1"/>
    <cellStyle name="Lien hypertexte visité" xfId="20156" builtinId="9" hidden="1"/>
    <cellStyle name="Lien hypertexte visité" xfId="20140" builtinId="9" hidden="1"/>
    <cellStyle name="Lien hypertexte visité" xfId="20124" builtinId="9" hidden="1"/>
    <cellStyle name="Lien hypertexte visité" xfId="20108" builtinId="9" hidden="1"/>
    <cellStyle name="Lien hypertexte visité" xfId="20092" builtinId="9" hidden="1"/>
    <cellStyle name="Lien hypertexte visité" xfId="20076" builtinId="9" hidden="1"/>
    <cellStyle name="Lien hypertexte visité" xfId="20060" builtinId="9" hidden="1"/>
    <cellStyle name="Lien hypertexte visité" xfId="20044" builtinId="9" hidden="1"/>
    <cellStyle name="Lien hypertexte visité" xfId="20028" builtinId="9" hidden="1"/>
    <cellStyle name="Lien hypertexte visité" xfId="20012" builtinId="9" hidden="1"/>
    <cellStyle name="Lien hypertexte visité" xfId="19996" builtinId="9" hidden="1"/>
    <cellStyle name="Lien hypertexte visité" xfId="19980" builtinId="9" hidden="1"/>
    <cellStyle name="Lien hypertexte visité" xfId="19964" builtinId="9" hidden="1"/>
    <cellStyle name="Lien hypertexte visité" xfId="19948" builtinId="9" hidden="1"/>
    <cellStyle name="Lien hypertexte visité" xfId="19932" builtinId="9" hidden="1"/>
    <cellStyle name="Lien hypertexte visité" xfId="19916" builtinId="9" hidden="1"/>
    <cellStyle name="Lien hypertexte visité" xfId="19900" builtinId="9" hidden="1"/>
    <cellStyle name="Lien hypertexte visité" xfId="19884" builtinId="9" hidden="1"/>
    <cellStyle name="Lien hypertexte visité" xfId="19868" builtinId="9" hidden="1"/>
    <cellStyle name="Lien hypertexte visité" xfId="19852" builtinId="9" hidden="1"/>
    <cellStyle name="Lien hypertexte visité" xfId="19836" builtinId="9" hidden="1"/>
    <cellStyle name="Lien hypertexte visité" xfId="19820" builtinId="9" hidden="1"/>
    <cellStyle name="Lien hypertexte visité" xfId="19804" builtinId="9" hidden="1"/>
    <cellStyle name="Lien hypertexte visité" xfId="19788" builtinId="9" hidden="1"/>
    <cellStyle name="Lien hypertexte visité" xfId="19772" builtinId="9" hidden="1"/>
    <cellStyle name="Lien hypertexte visité" xfId="19756" builtinId="9" hidden="1"/>
    <cellStyle name="Lien hypertexte visité" xfId="19740" builtinId="9" hidden="1"/>
    <cellStyle name="Lien hypertexte visité" xfId="19724" builtinId="9" hidden="1"/>
    <cellStyle name="Lien hypertexte visité" xfId="19708" builtinId="9" hidden="1"/>
    <cellStyle name="Lien hypertexte visité" xfId="19692" builtinId="9" hidden="1"/>
    <cellStyle name="Lien hypertexte visité" xfId="19676" builtinId="9" hidden="1"/>
    <cellStyle name="Lien hypertexte visité" xfId="19660" builtinId="9" hidden="1"/>
    <cellStyle name="Lien hypertexte visité" xfId="19644" builtinId="9" hidden="1"/>
    <cellStyle name="Lien hypertexte visité" xfId="19628" builtinId="9" hidden="1"/>
    <cellStyle name="Lien hypertexte visité" xfId="19612" builtinId="9" hidden="1"/>
    <cellStyle name="Lien hypertexte visité" xfId="19596" builtinId="9" hidden="1"/>
    <cellStyle name="Lien hypertexte visité" xfId="19580" builtinId="9" hidden="1"/>
    <cellStyle name="Lien hypertexte visité" xfId="19564" builtinId="9" hidden="1"/>
    <cellStyle name="Lien hypertexte visité" xfId="19548" builtinId="9" hidden="1"/>
    <cellStyle name="Lien hypertexte visité" xfId="19532" builtinId="9" hidden="1"/>
    <cellStyle name="Lien hypertexte visité" xfId="19516" builtinId="9" hidden="1"/>
    <cellStyle name="Lien hypertexte visité" xfId="19500" builtinId="9" hidden="1"/>
    <cellStyle name="Lien hypertexte visité" xfId="19484" builtinId="9" hidden="1"/>
    <cellStyle name="Lien hypertexte visité" xfId="19468" builtinId="9" hidden="1"/>
    <cellStyle name="Lien hypertexte visité" xfId="19452" builtinId="9" hidden="1"/>
    <cellStyle name="Lien hypertexte visité" xfId="19436" builtinId="9" hidden="1"/>
    <cellStyle name="Lien hypertexte visité" xfId="19420" builtinId="9" hidden="1"/>
    <cellStyle name="Lien hypertexte visité" xfId="19404" builtinId="9" hidden="1"/>
    <cellStyle name="Lien hypertexte visité" xfId="19388" builtinId="9" hidden="1"/>
    <cellStyle name="Lien hypertexte visité" xfId="19372" builtinId="9" hidden="1"/>
    <cellStyle name="Lien hypertexte visité" xfId="19356" builtinId="9" hidden="1"/>
    <cellStyle name="Lien hypertexte visité" xfId="19340" builtinId="9" hidden="1"/>
    <cellStyle name="Lien hypertexte visité" xfId="19324" builtinId="9" hidden="1"/>
    <cellStyle name="Lien hypertexte visité" xfId="19308" builtinId="9" hidden="1"/>
    <cellStyle name="Lien hypertexte visité" xfId="19292" builtinId="9" hidden="1"/>
    <cellStyle name="Lien hypertexte visité" xfId="19276" builtinId="9" hidden="1"/>
    <cellStyle name="Lien hypertexte visité" xfId="19260" builtinId="9" hidden="1"/>
    <cellStyle name="Lien hypertexte visité" xfId="19244" builtinId="9" hidden="1"/>
    <cellStyle name="Lien hypertexte visité" xfId="19228" builtinId="9" hidden="1"/>
    <cellStyle name="Lien hypertexte visité" xfId="19212" builtinId="9" hidden="1"/>
    <cellStyle name="Lien hypertexte visité" xfId="19196" builtinId="9" hidden="1"/>
    <cellStyle name="Lien hypertexte visité" xfId="19180" builtinId="9" hidden="1"/>
    <cellStyle name="Lien hypertexte visité" xfId="19164" builtinId="9" hidden="1"/>
    <cellStyle name="Lien hypertexte visité" xfId="19148" builtinId="9" hidden="1"/>
    <cellStyle name="Lien hypertexte visité" xfId="19132" builtinId="9" hidden="1"/>
    <cellStyle name="Lien hypertexte visité" xfId="19116" builtinId="9" hidden="1"/>
    <cellStyle name="Lien hypertexte visité" xfId="19100" builtinId="9" hidden="1"/>
    <cellStyle name="Lien hypertexte visité" xfId="19084" builtinId="9" hidden="1"/>
    <cellStyle name="Lien hypertexte visité" xfId="19068" builtinId="9" hidden="1"/>
    <cellStyle name="Lien hypertexte visité" xfId="19052" builtinId="9" hidden="1"/>
    <cellStyle name="Lien hypertexte visité" xfId="19036" builtinId="9" hidden="1"/>
    <cellStyle name="Lien hypertexte visité" xfId="19020" builtinId="9" hidden="1"/>
    <cellStyle name="Lien hypertexte visité" xfId="19004" builtinId="9" hidden="1"/>
    <cellStyle name="Lien hypertexte visité" xfId="18988" builtinId="9" hidden="1"/>
    <cellStyle name="Lien hypertexte visité" xfId="18972" builtinId="9" hidden="1"/>
    <cellStyle name="Lien hypertexte visité" xfId="18956" builtinId="9" hidden="1"/>
    <cellStyle name="Lien hypertexte visité" xfId="18940" builtinId="9" hidden="1"/>
    <cellStyle name="Lien hypertexte visité" xfId="18924" builtinId="9" hidden="1"/>
    <cellStyle name="Lien hypertexte visité" xfId="18908" builtinId="9" hidden="1"/>
    <cellStyle name="Lien hypertexte visité" xfId="18892" builtinId="9" hidden="1"/>
    <cellStyle name="Lien hypertexte visité" xfId="18876" builtinId="9" hidden="1"/>
    <cellStyle name="Lien hypertexte visité" xfId="18860" builtinId="9" hidden="1"/>
    <cellStyle name="Lien hypertexte visité" xfId="18844" builtinId="9" hidden="1"/>
    <cellStyle name="Lien hypertexte visité" xfId="18828" builtinId="9" hidden="1"/>
    <cellStyle name="Lien hypertexte visité" xfId="18812" builtinId="9" hidden="1"/>
    <cellStyle name="Lien hypertexte visité" xfId="18796" builtinId="9" hidden="1"/>
    <cellStyle name="Lien hypertexte visité" xfId="18780" builtinId="9" hidden="1"/>
    <cellStyle name="Lien hypertexte visité" xfId="18764" builtinId="9" hidden="1"/>
    <cellStyle name="Lien hypertexte visité" xfId="18748" builtinId="9" hidden="1"/>
    <cellStyle name="Lien hypertexte visité" xfId="18732" builtinId="9" hidden="1"/>
    <cellStyle name="Lien hypertexte visité" xfId="18716" builtinId="9" hidden="1"/>
    <cellStyle name="Lien hypertexte visité" xfId="18700" builtinId="9" hidden="1"/>
    <cellStyle name="Lien hypertexte visité" xfId="18684" builtinId="9" hidden="1"/>
    <cellStyle name="Lien hypertexte visité" xfId="18668" builtinId="9" hidden="1"/>
    <cellStyle name="Lien hypertexte visité" xfId="18652" builtinId="9" hidden="1"/>
    <cellStyle name="Lien hypertexte visité" xfId="18636" builtinId="9" hidden="1"/>
    <cellStyle name="Lien hypertexte visité" xfId="18620" builtinId="9" hidden="1"/>
    <cellStyle name="Lien hypertexte visité" xfId="18604" builtinId="9" hidden="1"/>
    <cellStyle name="Lien hypertexte visité" xfId="18588" builtinId="9" hidden="1"/>
    <cellStyle name="Lien hypertexte visité" xfId="18572" builtinId="9" hidden="1"/>
    <cellStyle name="Lien hypertexte visité" xfId="18556" builtinId="9" hidden="1"/>
    <cellStyle name="Lien hypertexte visité" xfId="18540" builtinId="9" hidden="1"/>
    <cellStyle name="Lien hypertexte visité" xfId="18524" builtinId="9" hidden="1"/>
    <cellStyle name="Lien hypertexte visité" xfId="18508" builtinId="9" hidden="1"/>
    <cellStyle name="Lien hypertexte visité" xfId="18492" builtinId="9" hidden="1"/>
    <cellStyle name="Lien hypertexte visité" xfId="18476" builtinId="9" hidden="1"/>
    <cellStyle name="Lien hypertexte visité" xfId="18460" builtinId="9" hidden="1"/>
    <cellStyle name="Lien hypertexte visité" xfId="18444" builtinId="9" hidden="1"/>
    <cellStyle name="Lien hypertexte visité" xfId="18428" builtinId="9" hidden="1"/>
    <cellStyle name="Lien hypertexte visité" xfId="18412" builtinId="9" hidden="1"/>
    <cellStyle name="Lien hypertexte visité" xfId="18396" builtinId="9" hidden="1"/>
    <cellStyle name="Lien hypertexte visité" xfId="18380" builtinId="9" hidden="1"/>
    <cellStyle name="Lien hypertexte visité" xfId="18364" builtinId="9" hidden="1"/>
    <cellStyle name="Lien hypertexte visité" xfId="18348" builtinId="9" hidden="1"/>
    <cellStyle name="Lien hypertexte visité" xfId="18332" builtinId="9" hidden="1"/>
    <cellStyle name="Lien hypertexte visité" xfId="18321" builtinId="9" hidden="1"/>
    <cellStyle name="Lien hypertexte visité" xfId="18313" builtinId="9" hidden="1"/>
    <cellStyle name="Lien hypertexte visité" xfId="18301" builtinId="9" hidden="1"/>
    <cellStyle name="Lien hypertexte visité" xfId="18285" builtinId="9" hidden="1"/>
    <cellStyle name="Lien hypertexte visité" xfId="18269" builtinId="9" hidden="1"/>
    <cellStyle name="Lien hypertexte visité" xfId="18253" builtinId="9" hidden="1"/>
    <cellStyle name="Lien hypertexte visité" xfId="18237" builtinId="9" hidden="1"/>
    <cellStyle name="Lien hypertexte visité" xfId="18221" builtinId="9" hidden="1"/>
    <cellStyle name="Lien hypertexte visité" xfId="18205" builtinId="9" hidden="1"/>
    <cellStyle name="Lien hypertexte visité" xfId="18189" builtinId="9" hidden="1"/>
    <cellStyle name="Lien hypertexte visité" xfId="18173" builtinId="9" hidden="1"/>
    <cellStyle name="Lien hypertexte visité" xfId="18157" builtinId="9" hidden="1"/>
    <cellStyle name="Lien hypertexte visité" xfId="18141" builtinId="9" hidden="1"/>
    <cellStyle name="Lien hypertexte visité" xfId="18125" builtinId="9" hidden="1"/>
    <cellStyle name="Lien hypertexte visité" xfId="18109" builtinId="9" hidden="1"/>
    <cellStyle name="Lien hypertexte visité" xfId="18093" builtinId="9" hidden="1"/>
    <cellStyle name="Lien hypertexte visité" xfId="18077" builtinId="9" hidden="1"/>
    <cellStyle name="Lien hypertexte visité" xfId="18061" builtinId="9" hidden="1"/>
    <cellStyle name="Lien hypertexte visité" xfId="18045" builtinId="9" hidden="1"/>
    <cellStyle name="Lien hypertexte visité" xfId="18029" builtinId="9" hidden="1"/>
    <cellStyle name="Lien hypertexte visité" xfId="18013" builtinId="9" hidden="1"/>
    <cellStyle name="Lien hypertexte visité" xfId="17997" builtinId="9" hidden="1"/>
    <cellStyle name="Lien hypertexte visité" xfId="17981" builtinId="9" hidden="1"/>
    <cellStyle name="Lien hypertexte visité" xfId="17965" builtinId="9" hidden="1"/>
    <cellStyle name="Lien hypertexte visité" xfId="17949" builtinId="9" hidden="1"/>
    <cellStyle name="Lien hypertexte visité" xfId="17933" builtinId="9" hidden="1"/>
    <cellStyle name="Lien hypertexte visité" xfId="17917" builtinId="9" hidden="1"/>
    <cellStyle name="Lien hypertexte visité" xfId="17901" builtinId="9" hidden="1"/>
    <cellStyle name="Lien hypertexte visité" xfId="17885" builtinId="9" hidden="1"/>
    <cellStyle name="Lien hypertexte visité" xfId="17869" builtinId="9" hidden="1"/>
    <cellStyle name="Lien hypertexte visité" xfId="17853" builtinId="9" hidden="1"/>
    <cellStyle name="Lien hypertexte visité" xfId="17837" builtinId="9" hidden="1"/>
    <cellStyle name="Lien hypertexte visité" xfId="17821" builtinId="9" hidden="1"/>
    <cellStyle name="Lien hypertexte visité" xfId="17805" builtinId="9" hidden="1"/>
    <cellStyle name="Lien hypertexte visité" xfId="17789" builtinId="9" hidden="1"/>
    <cellStyle name="Lien hypertexte visité" xfId="17773" builtinId="9" hidden="1"/>
    <cellStyle name="Lien hypertexte visité" xfId="17757" builtinId="9" hidden="1"/>
    <cellStyle name="Lien hypertexte visité" xfId="17741" builtinId="9" hidden="1"/>
    <cellStyle name="Lien hypertexte visité" xfId="17725" builtinId="9" hidden="1"/>
    <cellStyle name="Lien hypertexte visité" xfId="17709" builtinId="9" hidden="1"/>
    <cellStyle name="Lien hypertexte visité" xfId="17693" builtinId="9" hidden="1"/>
    <cellStyle name="Lien hypertexte visité" xfId="17677" builtinId="9" hidden="1"/>
    <cellStyle name="Lien hypertexte visité" xfId="17661" builtinId="9" hidden="1"/>
    <cellStyle name="Lien hypertexte visité" xfId="17645" builtinId="9" hidden="1"/>
    <cellStyle name="Lien hypertexte visité" xfId="17629" builtinId="9" hidden="1"/>
    <cellStyle name="Lien hypertexte visité" xfId="17613" builtinId="9" hidden="1"/>
    <cellStyle name="Lien hypertexte visité" xfId="17597" builtinId="9" hidden="1"/>
    <cellStyle name="Lien hypertexte visité" xfId="17581" builtinId="9" hidden="1"/>
    <cellStyle name="Lien hypertexte visité" xfId="17565" builtinId="9" hidden="1"/>
    <cellStyle name="Lien hypertexte visité" xfId="17549" builtinId="9" hidden="1"/>
    <cellStyle name="Lien hypertexte visité" xfId="17533" builtinId="9" hidden="1"/>
    <cellStyle name="Lien hypertexte visité" xfId="17517" builtinId="9" hidden="1"/>
    <cellStyle name="Lien hypertexte visité" xfId="17501" builtinId="9" hidden="1"/>
    <cellStyle name="Lien hypertexte visité" xfId="17485" builtinId="9" hidden="1"/>
    <cellStyle name="Lien hypertexte visité" xfId="17469" builtinId="9" hidden="1"/>
    <cellStyle name="Lien hypertexte visité" xfId="17453" builtinId="9" hidden="1"/>
    <cellStyle name="Lien hypertexte visité" xfId="17437" builtinId="9" hidden="1"/>
    <cellStyle name="Lien hypertexte visité" xfId="17421" builtinId="9" hidden="1"/>
    <cellStyle name="Lien hypertexte visité" xfId="17405" builtinId="9" hidden="1"/>
    <cellStyle name="Lien hypertexte visité" xfId="17389" builtinId="9" hidden="1"/>
    <cellStyle name="Lien hypertexte visité" xfId="17373" builtinId="9" hidden="1"/>
    <cellStyle name="Lien hypertexte visité" xfId="17357" builtinId="9" hidden="1"/>
    <cellStyle name="Lien hypertexte visité" xfId="17341" builtinId="9" hidden="1"/>
    <cellStyle name="Lien hypertexte visité" xfId="17325" builtinId="9" hidden="1"/>
    <cellStyle name="Lien hypertexte visité" xfId="17309" builtinId="9" hidden="1"/>
    <cellStyle name="Lien hypertexte visité" xfId="17293" builtinId="9" hidden="1"/>
    <cellStyle name="Lien hypertexte visité" xfId="17277" builtinId="9" hidden="1"/>
    <cellStyle name="Lien hypertexte visité" xfId="17261" builtinId="9" hidden="1"/>
    <cellStyle name="Lien hypertexte visité" xfId="17245" builtinId="9" hidden="1"/>
    <cellStyle name="Lien hypertexte visité" xfId="17229" builtinId="9" hidden="1"/>
    <cellStyle name="Lien hypertexte visité" xfId="17213" builtinId="9" hidden="1"/>
    <cellStyle name="Lien hypertexte visité" xfId="17197" builtinId="9" hidden="1"/>
    <cellStyle name="Lien hypertexte visité" xfId="17181" builtinId="9" hidden="1"/>
    <cellStyle name="Lien hypertexte visité" xfId="17165" builtinId="9" hidden="1"/>
    <cellStyle name="Lien hypertexte visité" xfId="17149" builtinId="9" hidden="1"/>
    <cellStyle name="Lien hypertexte visité" xfId="17133" builtinId="9" hidden="1"/>
    <cellStyle name="Lien hypertexte visité" xfId="17117" builtinId="9" hidden="1"/>
    <cellStyle name="Lien hypertexte visité" xfId="17101" builtinId="9" hidden="1"/>
    <cellStyle name="Lien hypertexte visité" xfId="17085" builtinId="9" hidden="1"/>
    <cellStyle name="Lien hypertexte visité" xfId="17069" builtinId="9" hidden="1"/>
    <cellStyle name="Lien hypertexte visité" xfId="17053" builtinId="9" hidden="1"/>
    <cellStyle name="Lien hypertexte visité" xfId="17037" builtinId="9" hidden="1"/>
    <cellStyle name="Lien hypertexte visité" xfId="17021" builtinId="9" hidden="1"/>
    <cellStyle name="Lien hypertexte visité" xfId="17005" builtinId="9" hidden="1"/>
    <cellStyle name="Lien hypertexte visité" xfId="16989" builtinId="9" hidden="1"/>
    <cellStyle name="Lien hypertexte visité" xfId="16973" builtinId="9" hidden="1"/>
    <cellStyle name="Lien hypertexte visité" xfId="16957" builtinId="9" hidden="1"/>
    <cellStyle name="Lien hypertexte visité" xfId="16941" builtinId="9" hidden="1"/>
    <cellStyle name="Lien hypertexte visité" xfId="16925" builtinId="9" hidden="1"/>
    <cellStyle name="Lien hypertexte visité" xfId="16909" builtinId="9" hidden="1"/>
    <cellStyle name="Lien hypertexte visité" xfId="16893" builtinId="9" hidden="1"/>
    <cellStyle name="Lien hypertexte visité" xfId="16877" builtinId="9" hidden="1"/>
    <cellStyle name="Lien hypertexte visité" xfId="16861" builtinId="9" hidden="1"/>
    <cellStyle name="Lien hypertexte visité" xfId="16845" builtinId="9" hidden="1"/>
    <cellStyle name="Lien hypertexte visité" xfId="16829" builtinId="9" hidden="1"/>
    <cellStyle name="Lien hypertexte visité" xfId="16813" builtinId="9" hidden="1"/>
    <cellStyle name="Lien hypertexte visité" xfId="16797" builtinId="9" hidden="1"/>
    <cellStyle name="Lien hypertexte visité" xfId="16781" builtinId="9" hidden="1"/>
    <cellStyle name="Lien hypertexte visité" xfId="16765" builtinId="9" hidden="1"/>
    <cellStyle name="Lien hypertexte visité" xfId="16749" builtinId="9" hidden="1"/>
    <cellStyle name="Lien hypertexte visité" xfId="16733" builtinId="9" hidden="1"/>
    <cellStyle name="Lien hypertexte visité" xfId="16717" builtinId="9" hidden="1"/>
    <cellStyle name="Lien hypertexte visité" xfId="16701" builtinId="9" hidden="1"/>
    <cellStyle name="Lien hypertexte visité" xfId="16685" builtinId="9" hidden="1"/>
    <cellStyle name="Lien hypertexte visité" xfId="16669" builtinId="9" hidden="1"/>
    <cellStyle name="Lien hypertexte visité" xfId="16653" builtinId="9" hidden="1"/>
    <cellStyle name="Lien hypertexte visité" xfId="16637" builtinId="9" hidden="1"/>
    <cellStyle name="Lien hypertexte visité" xfId="16621" builtinId="9" hidden="1"/>
    <cellStyle name="Lien hypertexte visité" xfId="16605" builtinId="9" hidden="1"/>
    <cellStyle name="Lien hypertexte visité" xfId="16589" builtinId="9" hidden="1"/>
    <cellStyle name="Lien hypertexte visité" xfId="16573" builtinId="9" hidden="1"/>
    <cellStyle name="Lien hypertexte visité" xfId="16557" builtinId="9" hidden="1"/>
    <cellStyle name="Lien hypertexte visité" xfId="16541" builtinId="9" hidden="1"/>
    <cellStyle name="Lien hypertexte visité" xfId="16525" builtinId="9" hidden="1"/>
    <cellStyle name="Lien hypertexte visité" xfId="16509" builtinId="9" hidden="1"/>
    <cellStyle name="Lien hypertexte visité" xfId="16493" builtinId="9" hidden="1"/>
    <cellStyle name="Lien hypertexte visité" xfId="16477" builtinId="9" hidden="1"/>
    <cellStyle name="Lien hypertexte visité" xfId="16461" builtinId="9" hidden="1"/>
    <cellStyle name="Lien hypertexte visité" xfId="16445" builtinId="9" hidden="1"/>
    <cellStyle name="Lien hypertexte visité" xfId="16429" builtinId="9" hidden="1"/>
    <cellStyle name="Lien hypertexte visité" xfId="16413" builtinId="9" hidden="1"/>
    <cellStyle name="Lien hypertexte visité" xfId="16397" builtinId="9" hidden="1"/>
    <cellStyle name="Lien hypertexte visité" xfId="16381" builtinId="9" hidden="1"/>
    <cellStyle name="Lien hypertexte visité" xfId="16365" builtinId="9" hidden="1"/>
    <cellStyle name="Lien hypertexte visité" xfId="16349" builtinId="9" hidden="1"/>
    <cellStyle name="Lien hypertexte visité" xfId="16333" builtinId="9" hidden="1"/>
    <cellStyle name="Lien hypertexte visité" xfId="16317" builtinId="9" hidden="1"/>
    <cellStyle name="Lien hypertexte visité" xfId="16301" builtinId="9" hidden="1"/>
    <cellStyle name="Lien hypertexte visité" xfId="16285" builtinId="9" hidden="1"/>
    <cellStyle name="Lien hypertexte visité" xfId="16269" builtinId="9" hidden="1"/>
    <cellStyle name="Lien hypertexte visité" xfId="16253" builtinId="9" hidden="1"/>
    <cellStyle name="Lien hypertexte visité" xfId="16237" builtinId="9" hidden="1"/>
    <cellStyle name="Lien hypertexte visité" xfId="16221" builtinId="9" hidden="1"/>
    <cellStyle name="Lien hypertexte visité" xfId="16205" builtinId="9" hidden="1"/>
    <cellStyle name="Lien hypertexte visité" xfId="16189" builtinId="9" hidden="1"/>
    <cellStyle name="Lien hypertexte visité" xfId="16173" builtinId="9" hidden="1"/>
    <cellStyle name="Lien hypertexte visité" xfId="16157" builtinId="9" hidden="1"/>
    <cellStyle name="Lien hypertexte visité" xfId="16141" builtinId="9" hidden="1"/>
    <cellStyle name="Lien hypertexte visité" xfId="16125" builtinId="9" hidden="1"/>
    <cellStyle name="Lien hypertexte visité" xfId="16109" builtinId="9" hidden="1"/>
    <cellStyle name="Lien hypertexte visité" xfId="16093" builtinId="9" hidden="1"/>
    <cellStyle name="Lien hypertexte visité" xfId="16077" builtinId="9" hidden="1"/>
    <cellStyle name="Lien hypertexte visité" xfId="16061" builtinId="9" hidden="1"/>
    <cellStyle name="Lien hypertexte visité" xfId="16045" builtinId="9" hidden="1"/>
    <cellStyle name="Lien hypertexte visité" xfId="16029" builtinId="9" hidden="1"/>
    <cellStyle name="Lien hypertexte visité" xfId="16013" builtinId="9" hidden="1"/>
    <cellStyle name="Lien hypertexte visité" xfId="15997" builtinId="9" hidden="1"/>
    <cellStyle name="Lien hypertexte visité" xfId="15981" builtinId="9" hidden="1"/>
    <cellStyle name="Lien hypertexte visité" xfId="15965" builtinId="9" hidden="1"/>
    <cellStyle name="Lien hypertexte visité" xfId="15949" builtinId="9" hidden="1"/>
    <cellStyle name="Lien hypertexte visité" xfId="15933" builtinId="9" hidden="1"/>
    <cellStyle name="Lien hypertexte visité" xfId="15917" builtinId="9" hidden="1"/>
    <cellStyle name="Lien hypertexte visité" xfId="15901" builtinId="9" hidden="1"/>
    <cellStyle name="Lien hypertexte visité" xfId="15885" builtinId="9" hidden="1"/>
    <cellStyle name="Lien hypertexte visité" xfId="15869" builtinId="9" hidden="1"/>
    <cellStyle name="Lien hypertexte visité" xfId="15853" builtinId="9" hidden="1"/>
    <cellStyle name="Lien hypertexte visité" xfId="15837" builtinId="9" hidden="1"/>
    <cellStyle name="Lien hypertexte visité" xfId="15821" builtinId="9" hidden="1"/>
    <cellStyle name="Lien hypertexte visité" xfId="15805" builtinId="9" hidden="1"/>
    <cellStyle name="Lien hypertexte visité" xfId="15789" builtinId="9" hidden="1"/>
    <cellStyle name="Lien hypertexte visité" xfId="15773" builtinId="9" hidden="1"/>
    <cellStyle name="Lien hypertexte visité" xfId="15757" builtinId="9" hidden="1"/>
    <cellStyle name="Lien hypertexte visité" xfId="15741" builtinId="9" hidden="1"/>
    <cellStyle name="Lien hypertexte visité" xfId="15725" builtinId="9" hidden="1"/>
    <cellStyle name="Lien hypertexte visité" xfId="15709" builtinId="9" hidden="1"/>
    <cellStyle name="Lien hypertexte visité" xfId="15693" builtinId="9" hidden="1"/>
    <cellStyle name="Lien hypertexte visité" xfId="15677" builtinId="9" hidden="1"/>
    <cellStyle name="Lien hypertexte visité" xfId="15661" builtinId="9" hidden="1"/>
    <cellStyle name="Lien hypertexte visité" xfId="15645" builtinId="9" hidden="1"/>
    <cellStyle name="Lien hypertexte visité" xfId="15629" builtinId="9" hidden="1"/>
    <cellStyle name="Lien hypertexte visité" xfId="15613" builtinId="9" hidden="1"/>
    <cellStyle name="Lien hypertexte visité" xfId="15597" builtinId="9" hidden="1"/>
    <cellStyle name="Lien hypertexte visité" xfId="15581" builtinId="9" hidden="1"/>
    <cellStyle name="Lien hypertexte visité" xfId="15565" builtinId="9" hidden="1"/>
    <cellStyle name="Lien hypertexte visité" xfId="15549" builtinId="9" hidden="1"/>
    <cellStyle name="Lien hypertexte visité" xfId="15533" builtinId="9" hidden="1"/>
    <cellStyle name="Lien hypertexte visité" xfId="15517" builtinId="9" hidden="1"/>
    <cellStyle name="Lien hypertexte visité" xfId="15501" builtinId="9" hidden="1"/>
    <cellStyle name="Lien hypertexte visité" xfId="15485" builtinId="9" hidden="1"/>
    <cellStyle name="Lien hypertexte visité" xfId="15469" builtinId="9" hidden="1"/>
    <cellStyle name="Lien hypertexte visité" xfId="15453" builtinId="9" hidden="1"/>
    <cellStyle name="Lien hypertexte visité" xfId="15437" builtinId="9" hidden="1"/>
    <cellStyle name="Lien hypertexte visité" xfId="15421" builtinId="9" hidden="1"/>
    <cellStyle name="Lien hypertexte visité" xfId="15405" builtinId="9" hidden="1"/>
    <cellStyle name="Lien hypertexte visité" xfId="15389" builtinId="9" hidden="1"/>
    <cellStyle name="Lien hypertexte visité" xfId="15373" builtinId="9" hidden="1"/>
    <cellStyle name="Lien hypertexte visité" xfId="15357" builtinId="9" hidden="1"/>
    <cellStyle name="Lien hypertexte visité" xfId="15341" builtinId="9" hidden="1"/>
    <cellStyle name="Lien hypertexte visité" xfId="15325" builtinId="9" hidden="1"/>
    <cellStyle name="Lien hypertexte visité" xfId="15309" builtinId="9" hidden="1"/>
    <cellStyle name="Lien hypertexte visité" xfId="15293" builtinId="9" hidden="1"/>
    <cellStyle name="Lien hypertexte visité" xfId="15277" builtinId="9" hidden="1"/>
    <cellStyle name="Lien hypertexte visité" xfId="15261" builtinId="9" hidden="1"/>
    <cellStyle name="Lien hypertexte visité" xfId="15245" builtinId="9" hidden="1"/>
    <cellStyle name="Lien hypertexte visité" xfId="15229" builtinId="9" hidden="1"/>
    <cellStyle name="Lien hypertexte visité" xfId="15213" builtinId="9" hidden="1"/>
    <cellStyle name="Lien hypertexte visité" xfId="15197" builtinId="9" hidden="1"/>
    <cellStyle name="Lien hypertexte visité" xfId="15181" builtinId="9" hidden="1"/>
    <cellStyle name="Lien hypertexte visité" xfId="15165" builtinId="9" hidden="1"/>
    <cellStyle name="Lien hypertexte visité" xfId="15149" builtinId="9" hidden="1"/>
    <cellStyle name="Lien hypertexte visité" xfId="15133" builtinId="9" hidden="1"/>
    <cellStyle name="Lien hypertexte visité" xfId="15117" builtinId="9" hidden="1"/>
    <cellStyle name="Lien hypertexte visité" xfId="15101" builtinId="9" hidden="1"/>
    <cellStyle name="Lien hypertexte visité" xfId="15085" builtinId="9" hidden="1"/>
    <cellStyle name="Lien hypertexte visité" xfId="15069" builtinId="9" hidden="1"/>
    <cellStyle name="Lien hypertexte visité" xfId="15053" builtinId="9" hidden="1"/>
    <cellStyle name="Lien hypertexte visité" xfId="15037" builtinId="9" hidden="1"/>
    <cellStyle name="Lien hypertexte visité" xfId="15021" builtinId="9" hidden="1"/>
    <cellStyle name="Lien hypertexte visité" xfId="15005" builtinId="9" hidden="1"/>
    <cellStyle name="Lien hypertexte visité" xfId="14989" builtinId="9" hidden="1"/>
    <cellStyle name="Lien hypertexte visité" xfId="14973" builtinId="9" hidden="1"/>
    <cellStyle name="Lien hypertexte visité" xfId="14957" builtinId="9" hidden="1"/>
    <cellStyle name="Lien hypertexte visité" xfId="14941" builtinId="9" hidden="1"/>
    <cellStyle name="Lien hypertexte visité" xfId="14925" builtinId="9" hidden="1"/>
    <cellStyle name="Lien hypertexte visité" xfId="14909" builtinId="9" hidden="1"/>
    <cellStyle name="Lien hypertexte visité" xfId="14893" builtinId="9" hidden="1"/>
    <cellStyle name="Lien hypertexte visité" xfId="14877" builtinId="9" hidden="1"/>
    <cellStyle name="Lien hypertexte visité" xfId="14861" builtinId="9" hidden="1"/>
    <cellStyle name="Lien hypertexte visité" xfId="14845" builtinId="9" hidden="1"/>
    <cellStyle name="Lien hypertexte visité" xfId="14829" builtinId="9" hidden="1"/>
    <cellStyle name="Lien hypertexte visité" xfId="14813" builtinId="9" hidden="1"/>
    <cellStyle name="Lien hypertexte visité" xfId="14797" builtinId="9" hidden="1"/>
    <cellStyle name="Lien hypertexte visité" xfId="14781" builtinId="9" hidden="1"/>
    <cellStyle name="Lien hypertexte visité" xfId="14765" builtinId="9" hidden="1"/>
    <cellStyle name="Lien hypertexte visité" xfId="14749" builtinId="9" hidden="1"/>
    <cellStyle name="Lien hypertexte visité" xfId="14733" builtinId="9" hidden="1"/>
    <cellStyle name="Lien hypertexte visité" xfId="14717" builtinId="9" hidden="1"/>
    <cellStyle name="Lien hypertexte visité" xfId="14701" builtinId="9" hidden="1"/>
    <cellStyle name="Lien hypertexte visité" xfId="14685" builtinId="9" hidden="1"/>
    <cellStyle name="Lien hypertexte visité" xfId="14669" builtinId="9" hidden="1"/>
    <cellStyle name="Lien hypertexte visité" xfId="14653" builtinId="9" hidden="1"/>
    <cellStyle name="Lien hypertexte visité" xfId="14637" builtinId="9" hidden="1"/>
    <cellStyle name="Lien hypertexte visité" xfId="14621" builtinId="9" hidden="1"/>
    <cellStyle name="Lien hypertexte visité" xfId="14605" builtinId="9" hidden="1"/>
    <cellStyle name="Lien hypertexte visité" xfId="14589" builtinId="9" hidden="1"/>
    <cellStyle name="Lien hypertexte visité" xfId="14573" builtinId="9" hidden="1"/>
    <cellStyle name="Lien hypertexte visité" xfId="14557" builtinId="9" hidden="1"/>
    <cellStyle name="Lien hypertexte visité" xfId="14541" builtinId="9" hidden="1"/>
    <cellStyle name="Lien hypertexte visité" xfId="14525" builtinId="9" hidden="1"/>
    <cellStyle name="Lien hypertexte visité" xfId="14512" builtinId="9" hidden="1"/>
    <cellStyle name="Lien hypertexte visité" xfId="14504" builtinId="9" hidden="1"/>
    <cellStyle name="Lien hypertexte visité" xfId="14496" builtinId="9" hidden="1"/>
    <cellStyle name="Lien hypertexte visité" xfId="14488" builtinId="9" hidden="1"/>
    <cellStyle name="Lien hypertexte visité" xfId="14480" builtinId="9" hidden="1"/>
    <cellStyle name="Lien hypertexte visité" xfId="14472" builtinId="9" hidden="1"/>
    <cellStyle name="Lien hypertexte visité" xfId="14464" builtinId="9" hidden="1"/>
    <cellStyle name="Lien hypertexte visité" xfId="14456" builtinId="9" hidden="1"/>
    <cellStyle name="Lien hypertexte visité" xfId="14448" builtinId="9" hidden="1"/>
    <cellStyle name="Lien hypertexte visité" xfId="14440" builtinId="9" hidden="1"/>
    <cellStyle name="Lien hypertexte visité" xfId="14432" builtinId="9" hidden="1"/>
    <cellStyle name="Lien hypertexte visité" xfId="14424" builtinId="9" hidden="1"/>
    <cellStyle name="Lien hypertexte visité" xfId="14416" builtinId="9" hidden="1"/>
    <cellStyle name="Lien hypertexte visité" xfId="14408" builtinId="9" hidden="1"/>
    <cellStyle name="Lien hypertexte visité" xfId="14400" builtinId="9" hidden="1"/>
    <cellStyle name="Lien hypertexte visité" xfId="14392" builtinId="9" hidden="1"/>
    <cellStyle name="Lien hypertexte visité" xfId="14384" builtinId="9" hidden="1"/>
    <cellStyle name="Lien hypertexte visité" xfId="14376" builtinId="9" hidden="1"/>
    <cellStyle name="Lien hypertexte visité" xfId="14368" builtinId="9" hidden="1"/>
    <cellStyle name="Lien hypertexte visité" xfId="14360" builtinId="9" hidden="1"/>
    <cellStyle name="Lien hypertexte visité" xfId="14352" builtinId="9" hidden="1"/>
    <cellStyle name="Lien hypertexte visité" xfId="14344" builtinId="9" hidden="1"/>
    <cellStyle name="Lien hypertexte visité" xfId="14336" builtinId="9" hidden="1"/>
    <cellStyle name="Lien hypertexte visité" xfId="14328" builtinId="9" hidden="1"/>
    <cellStyle name="Lien hypertexte visité" xfId="14320" builtinId="9" hidden="1"/>
    <cellStyle name="Lien hypertexte visité" xfId="14312" builtinId="9" hidden="1"/>
    <cellStyle name="Lien hypertexte visité" xfId="14304" builtinId="9" hidden="1"/>
    <cellStyle name="Lien hypertexte visité" xfId="14296" builtinId="9" hidden="1"/>
    <cellStyle name="Lien hypertexte visité" xfId="14288" builtinId="9" hidden="1"/>
    <cellStyle name="Lien hypertexte visité" xfId="14280" builtinId="9" hidden="1"/>
    <cellStyle name="Lien hypertexte visité" xfId="14272" builtinId="9" hidden="1"/>
    <cellStyle name="Lien hypertexte visité" xfId="14264" builtinId="9" hidden="1"/>
    <cellStyle name="Lien hypertexte visité" xfId="14256" builtinId="9" hidden="1"/>
    <cellStyle name="Lien hypertexte visité" xfId="14248" builtinId="9" hidden="1"/>
    <cellStyle name="Lien hypertexte visité" xfId="14240" builtinId="9" hidden="1"/>
    <cellStyle name="Lien hypertexte visité" xfId="14232" builtinId="9" hidden="1"/>
    <cellStyle name="Lien hypertexte visité" xfId="14224" builtinId="9" hidden="1"/>
    <cellStyle name="Lien hypertexte visité" xfId="14216" builtinId="9" hidden="1"/>
    <cellStyle name="Lien hypertexte visité" xfId="14208" builtinId="9" hidden="1"/>
    <cellStyle name="Lien hypertexte visité" xfId="14200" builtinId="9" hidden="1"/>
    <cellStyle name="Lien hypertexte visité" xfId="14192" builtinId="9" hidden="1"/>
    <cellStyle name="Lien hypertexte visité" xfId="14184" builtinId="9" hidden="1"/>
    <cellStyle name="Lien hypertexte visité" xfId="14176" builtinId="9" hidden="1"/>
    <cellStyle name="Lien hypertexte visité" xfId="14168" builtinId="9" hidden="1"/>
    <cellStyle name="Lien hypertexte visité" xfId="14160" builtinId="9" hidden="1"/>
    <cellStyle name="Lien hypertexte visité" xfId="14152" builtinId="9" hidden="1"/>
    <cellStyle name="Lien hypertexte visité" xfId="14144" builtinId="9" hidden="1"/>
    <cellStyle name="Lien hypertexte visité" xfId="14136" builtinId="9" hidden="1"/>
    <cellStyle name="Lien hypertexte visité" xfId="14128" builtinId="9" hidden="1"/>
    <cellStyle name="Lien hypertexte visité" xfId="14120" builtinId="9" hidden="1"/>
    <cellStyle name="Lien hypertexte visité" xfId="14112" builtinId="9" hidden="1"/>
    <cellStyle name="Lien hypertexte visité" xfId="14104" builtinId="9" hidden="1"/>
    <cellStyle name="Lien hypertexte visité" xfId="14096" builtinId="9" hidden="1"/>
    <cellStyle name="Lien hypertexte visité" xfId="14088" builtinId="9" hidden="1"/>
    <cellStyle name="Lien hypertexte visité" xfId="14080" builtinId="9" hidden="1"/>
    <cellStyle name="Lien hypertexte visité" xfId="14072" builtinId="9" hidden="1"/>
    <cellStyle name="Lien hypertexte visité" xfId="14064" builtinId="9" hidden="1"/>
    <cellStyle name="Lien hypertexte visité" xfId="14056" builtinId="9" hidden="1"/>
    <cellStyle name="Lien hypertexte visité" xfId="14048" builtinId="9" hidden="1"/>
    <cellStyle name="Lien hypertexte visité" xfId="14040" builtinId="9" hidden="1"/>
    <cellStyle name="Lien hypertexte visité" xfId="14032" builtinId="9" hidden="1"/>
    <cellStyle name="Lien hypertexte visité" xfId="14024" builtinId="9" hidden="1"/>
    <cellStyle name="Lien hypertexte visité" xfId="14016" builtinId="9" hidden="1"/>
    <cellStyle name="Lien hypertexte visité" xfId="14008" builtinId="9" hidden="1"/>
    <cellStyle name="Lien hypertexte visité" xfId="14000" builtinId="9" hidden="1"/>
    <cellStyle name="Lien hypertexte visité" xfId="13992" builtinId="9" hidden="1"/>
    <cellStyle name="Lien hypertexte visité" xfId="13984" builtinId="9" hidden="1"/>
    <cellStyle name="Lien hypertexte visité" xfId="13976" builtinId="9" hidden="1"/>
    <cellStyle name="Lien hypertexte visité" xfId="13968" builtinId="9" hidden="1"/>
    <cellStyle name="Lien hypertexte visité" xfId="13960" builtinId="9" hidden="1"/>
    <cellStyle name="Lien hypertexte visité" xfId="13952" builtinId="9" hidden="1"/>
    <cellStyle name="Lien hypertexte visité" xfId="13944" builtinId="9" hidden="1"/>
    <cellStyle name="Lien hypertexte visité" xfId="13936" builtinId="9" hidden="1"/>
    <cellStyle name="Lien hypertexte visité" xfId="13928" builtinId="9" hidden="1"/>
    <cellStyle name="Lien hypertexte visité" xfId="13920" builtinId="9" hidden="1"/>
    <cellStyle name="Lien hypertexte visité" xfId="13912" builtinId="9" hidden="1"/>
    <cellStyle name="Lien hypertexte visité" xfId="13904" builtinId="9" hidden="1"/>
    <cellStyle name="Lien hypertexte visité" xfId="13896" builtinId="9" hidden="1"/>
    <cellStyle name="Lien hypertexte visité" xfId="13888" builtinId="9" hidden="1"/>
    <cellStyle name="Lien hypertexte visité" xfId="13880" builtinId="9" hidden="1"/>
    <cellStyle name="Lien hypertexte visité" xfId="13872" builtinId="9" hidden="1"/>
    <cellStyle name="Lien hypertexte visité" xfId="13864" builtinId="9" hidden="1"/>
    <cellStyle name="Lien hypertexte visité" xfId="13856" builtinId="9" hidden="1"/>
    <cellStyle name="Lien hypertexte visité" xfId="13848" builtinId="9" hidden="1"/>
    <cellStyle name="Lien hypertexte visité" xfId="13840" builtinId="9" hidden="1"/>
    <cellStyle name="Lien hypertexte visité" xfId="13832" builtinId="9" hidden="1"/>
    <cellStyle name="Lien hypertexte visité" xfId="13824" builtinId="9" hidden="1"/>
    <cellStyle name="Lien hypertexte visité" xfId="13816" builtinId="9" hidden="1"/>
    <cellStyle name="Lien hypertexte visité" xfId="13808" builtinId="9" hidden="1"/>
    <cellStyle name="Lien hypertexte visité" xfId="13800" builtinId="9" hidden="1"/>
    <cellStyle name="Lien hypertexte visité" xfId="13792" builtinId="9" hidden="1"/>
    <cellStyle name="Lien hypertexte visité" xfId="13784" builtinId="9" hidden="1"/>
    <cellStyle name="Lien hypertexte visité" xfId="13776" builtinId="9" hidden="1"/>
    <cellStyle name="Lien hypertexte visité" xfId="13768" builtinId="9" hidden="1"/>
    <cellStyle name="Lien hypertexte visité" xfId="13760" builtinId="9" hidden="1"/>
    <cellStyle name="Lien hypertexte visité" xfId="13752" builtinId="9" hidden="1"/>
    <cellStyle name="Lien hypertexte visité" xfId="13744" builtinId="9" hidden="1"/>
    <cellStyle name="Lien hypertexte visité" xfId="13736" builtinId="9" hidden="1"/>
    <cellStyle name="Lien hypertexte visité" xfId="13728" builtinId="9" hidden="1"/>
    <cellStyle name="Lien hypertexte visité" xfId="13720" builtinId="9" hidden="1"/>
    <cellStyle name="Lien hypertexte visité" xfId="13712" builtinId="9" hidden="1"/>
    <cellStyle name="Lien hypertexte visité" xfId="13704" builtinId="9" hidden="1"/>
    <cellStyle name="Lien hypertexte visité" xfId="13696" builtinId="9" hidden="1"/>
    <cellStyle name="Lien hypertexte visité" xfId="13688" builtinId="9" hidden="1"/>
    <cellStyle name="Lien hypertexte visité" xfId="13680" builtinId="9" hidden="1"/>
    <cellStyle name="Lien hypertexte visité" xfId="13672" builtinId="9" hidden="1"/>
    <cellStyle name="Lien hypertexte visité" xfId="13664" builtinId="9" hidden="1"/>
    <cellStyle name="Lien hypertexte visité" xfId="13656" builtinId="9" hidden="1"/>
    <cellStyle name="Lien hypertexte visité" xfId="13648" builtinId="9" hidden="1"/>
    <cellStyle name="Lien hypertexte visité" xfId="13640" builtinId="9" hidden="1"/>
    <cellStyle name="Lien hypertexte visité" xfId="13632" builtinId="9" hidden="1"/>
    <cellStyle name="Lien hypertexte visité" xfId="13624" builtinId="9" hidden="1"/>
    <cellStyle name="Lien hypertexte visité" xfId="13616" builtinId="9" hidden="1"/>
    <cellStyle name="Lien hypertexte visité" xfId="13608" builtinId="9" hidden="1"/>
    <cellStyle name="Lien hypertexte visité" xfId="13600" builtinId="9" hidden="1"/>
    <cellStyle name="Lien hypertexte visité" xfId="13592" builtinId="9" hidden="1"/>
    <cellStyle name="Lien hypertexte visité" xfId="13584" builtinId="9" hidden="1"/>
    <cellStyle name="Lien hypertexte visité" xfId="13576" builtinId="9" hidden="1"/>
    <cellStyle name="Lien hypertexte visité" xfId="13568" builtinId="9" hidden="1"/>
    <cellStyle name="Lien hypertexte visité" xfId="13560" builtinId="9" hidden="1"/>
    <cellStyle name="Lien hypertexte visité" xfId="13552" builtinId="9" hidden="1"/>
    <cellStyle name="Lien hypertexte visité" xfId="13544" builtinId="9" hidden="1"/>
    <cellStyle name="Lien hypertexte visité" xfId="13536" builtinId="9" hidden="1"/>
    <cellStyle name="Lien hypertexte visité" xfId="13528" builtinId="9" hidden="1"/>
    <cellStyle name="Lien hypertexte visité" xfId="13520" builtinId="9" hidden="1"/>
    <cellStyle name="Lien hypertexte visité" xfId="13512" builtinId="9" hidden="1"/>
    <cellStyle name="Lien hypertexte visité" xfId="13504" builtinId="9" hidden="1"/>
    <cellStyle name="Lien hypertexte visité" xfId="13496" builtinId="9" hidden="1"/>
    <cellStyle name="Lien hypertexte visité" xfId="13488" builtinId="9" hidden="1"/>
    <cellStyle name="Lien hypertexte visité" xfId="13480" builtinId="9" hidden="1"/>
    <cellStyle name="Lien hypertexte visité" xfId="13472" builtinId="9" hidden="1"/>
    <cellStyle name="Lien hypertexte visité" xfId="13464" builtinId="9" hidden="1"/>
    <cellStyle name="Lien hypertexte visité" xfId="13456" builtinId="9" hidden="1"/>
    <cellStyle name="Lien hypertexte visité" xfId="13448" builtinId="9" hidden="1"/>
    <cellStyle name="Lien hypertexte visité" xfId="13440" builtinId="9" hidden="1"/>
    <cellStyle name="Lien hypertexte visité" xfId="13432" builtinId="9" hidden="1"/>
    <cellStyle name="Lien hypertexte visité" xfId="13424" builtinId="9" hidden="1"/>
    <cellStyle name="Lien hypertexte visité" xfId="13416" builtinId="9" hidden="1"/>
    <cellStyle name="Lien hypertexte visité" xfId="13408" builtinId="9" hidden="1"/>
    <cellStyle name="Lien hypertexte visité" xfId="13400" builtinId="9" hidden="1"/>
    <cellStyle name="Lien hypertexte visité" xfId="13392" builtinId="9" hidden="1"/>
    <cellStyle name="Lien hypertexte visité" xfId="13384" builtinId="9" hidden="1"/>
    <cellStyle name="Lien hypertexte visité" xfId="13376" builtinId="9" hidden="1"/>
    <cellStyle name="Lien hypertexte visité" xfId="13368" builtinId="9" hidden="1"/>
    <cellStyle name="Lien hypertexte visité" xfId="13360" builtinId="9" hidden="1"/>
    <cellStyle name="Lien hypertexte visité" xfId="13352" builtinId="9" hidden="1"/>
    <cellStyle name="Lien hypertexte visité" xfId="13344" builtinId="9" hidden="1"/>
    <cellStyle name="Lien hypertexte visité" xfId="13336" builtinId="9" hidden="1"/>
    <cellStyle name="Lien hypertexte visité" xfId="13328" builtinId="9" hidden="1"/>
    <cellStyle name="Lien hypertexte visité" xfId="13320" builtinId="9" hidden="1"/>
    <cellStyle name="Lien hypertexte visité" xfId="13312" builtinId="9" hidden="1"/>
    <cellStyle name="Lien hypertexte visité" xfId="13304" builtinId="9" hidden="1"/>
    <cellStyle name="Lien hypertexte visité" xfId="13296" builtinId="9" hidden="1"/>
    <cellStyle name="Lien hypertexte visité" xfId="13288" builtinId="9" hidden="1"/>
    <cellStyle name="Lien hypertexte visité" xfId="13280" builtinId="9" hidden="1"/>
    <cellStyle name="Lien hypertexte visité" xfId="13272" builtinId="9" hidden="1"/>
    <cellStyle name="Lien hypertexte visité" xfId="13264" builtinId="9" hidden="1"/>
    <cellStyle name="Lien hypertexte visité" xfId="13256" builtinId="9" hidden="1"/>
    <cellStyle name="Lien hypertexte visité" xfId="13248" builtinId="9" hidden="1"/>
    <cellStyle name="Lien hypertexte visité" xfId="13240" builtinId="9" hidden="1"/>
    <cellStyle name="Lien hypertexte visité" xfId="13232" builtinId="9" hidden="1"/>
    <cellStyle name="Lien hypertexte visité" xfId="13224" builtinId="9" hidden="1"/>
    <cellStyle name="Lien hypertexte visité" xfId="13216" builtinId="9" hidden="1"/>
    <cellStyle name="Lien hypertexte visité" xfId="13208" builtinId="9" hidden="1"/>
    <cellStyle name="Lien hypertexte visité" xfId="13200" builtinId="9" hidden="1"/>
    <cellStyle name="Lien hypertexte visité" xfId="13192" builtinId="9" hidden="1"/>
    <cellStyle name="Lien hypertexte visité" xfId="13184" builtinId="9" hidden="1"/>
    <cellStyle name="Lien hypertexte visité" xfId="13176" builtinId="9" hidden="1"/>
    <cellStyle name="Lien hypertexte visité" xfId="13168" builtinId="9" hidden="1"/>
    <cellStyle name="Lien hypertexte visité" xfId="13160" builtinId="9" hidden="1"/>
    <cellStyle name="Lien hypertexte visité" xfId="13152" builtinId="9" hidden="1"/>
    <cellStyle name="Lien hypertexte visité" xfId="13144" builtinId="9" hidden="1"/>
    <cellStyle name="Lien hypertexte visité" xfId="13136" builtinId="9" hidden="1"/>
    <cellStyle name="Lien hypertexte visité" xfId="13128" builtinId="9" hidden="1"/>
    <cellStyle name="Lien hypertexte visité" xfId="13120" builtinId="9" hidden="1"/>
    <cellStyle name="Lien hypertexte visité" xfId="13112" builtinId="9" hidden="1"/>
    <cellStyle name="Lien hypertexte visité" xfId="13104" builtinId="9" hidden="1"/>
    <cellStyle name="Lien hypertexte visité" xfId="13096" builtinId="9" hidden="1"/>
    <cellStyle name="Lien hypertexte visité" xfId="13088" builtinId="9" hidden="1"/>
    <cellStyle name="Lien hypertexte visité" xfId="13080" builtinId="9" hidden="1"/>
    <cellStyle name="Lien hypertexte visité" xfId="13072" builtinId="9" hidden="1"/>
    <cellStyle name="Lien hypertexte visité" xfId="13064" builtinId="9" hidden="1"/>
    <cellStyle name="Lien hypertexte visité" xfId="13056" builtinId="9" hidden="1"/>
    <cellStyle name="Lien hypertexte visité" xfId="13048" builtinId="9" hidden="1"/>
    <cellStyle name="Lien hypertexte visité" xfId="13040" builtinId="9" hidden="1"/>
    <cellStyle name="Lien hypertexte visité" xfId="13032" builtinId="9" hidden="1"/>
    <cellStyle name="Lien hypertexte visité" xfId="13024" builtinId="9" hidden="1"/>
    <cellStyle name="Lien hypertexte visité" xfId="13016" builtinId="9" hidden="1"/>
    <cellStyle name="Lien hypertexte visité" xfId="13008" builtinId="9" hidden="1"/>
    <cellStyle name="Lien hypertexte visité" xfId="13000" builtinId="9" hidden="1"/>
    <cellStyle name="Lien hypertexte visité" xfId="12992" builtinId="9" hidden="1"/>
    <cellStyle name="Lien hypertexte visité" xfId="12984" builtinId="9" hidden="1"/>
    <cellStyle name="Lien hypertexte visité" xfId="12976" builtinId="9" hidden="1"/>
    <cellStyle name="Lien hypertexte visité" xfId="12968" builtinId="9" hidden="1"/>
    <cellStyle name="Lien hypertexte visité" xfId="12960" builtinId="9" hidden="1"/>
    <cellStyle name="Lien hypertexte visité" xfId="12952" builtinId="9" hidden="1"/>
    <cellStyle name="Lien hypertexte visité" xfId="12944" builtinId="9" hidden="1"/>
    <cellStyle name="Lien hypertexte visité" xfId="12936" builtinId="9" hidden="1"/>
    <cellStyle name="Lien hypertexte visité" xfId="12928" builtinId="9" hidden="1"/>
    <cellStyle name="Lien hypertexte visité" xfId="12920" builtinId="9" hidden="1"/>
    <cellStyle name="Lien hypertexte visité" xfId="12912" builtinId="9" hidden="1"/>
    <cellStyle name="Lien hypertexte visité" xfId="12904" builtinId="9" hidden="1"/>
    <cellStyle name="Lien hypertexte visité" xfId="12896" builtinId="9" hidden="1"/>
    <cellStyle name="Lien hypertexte visité" xfId="12888" builtinId="9" hidden="1"/>
    <cellStyle name="Lien hypertexte visité" xfId="12880" builtinId="9" hidden="1"/>
    <cellStyle name="Lien hypertexte visité" xfId="12872" builtinId="9" hidden="1"/>
    <cellStyle name="Lien hypertexte visité" xfId="12864" builtinId="9" hidden="1"/>
    <cellStyle name="Lien hypertexte visité" xfId="12856" builtinId="9" hidden="1"/>
    <cellStyle name="Lien hypertexte visité" xfId="12848" builtinId="9" hidden="1"/>
    <cellStyle name="Lien hypertexte visité" xfId="12840" builtinId="9" hidden="1"/>
    <cellStyle name="Lien hypertexte visité" xfId="12832" builtinId="9" hidden="1"/>
    <cellStyle name="Lien hypertexte visité" xfId="12824" builtinId="9" hidden="1"/>
    <cellStyle name="Lien hypertexte visité" xfId="12816" builtinId="9" hidden="1"/>
    <cellStyle name="Lien hypertexte visité" xfId="12808" builtinId="9" hidden="1"/>
    <cellStyle name="Lien hypertexte visité" xfId="12800" builtinId="9" hidden="1"/>
    <cellStyle name="Lien hypertexte visité" xfId="12792" builtinId="9" hidden="1"/>
    <cellStyle name="Lien hypertexte visité" xfId="12784" builtinId="9" hidden="1"/>
    <cellStyle name="Lien hypertexte visité" xfId="12776" builtinId="9" hidden="1"/>
    <cellStyle name="Lien hypertexte visité" xfId="12768" builtinId="9" hidden="1"/>
    <cellStyle name="Lien hypertexte visité" xfId="12760" builtinId="9" hidden="1"/>
    <cellStyle name="Lien hypertexte visité" xfId="12752" builtinId="9" hidden="1"/>
    <cellStyle name="Lien hypertexte visité" xfId="12744" builtinId="9" hidden="1"/>
    <cellStyle name="Lien hypertexte visité" xfId="12736" builtinId="9" hidden="1"/>
    <cellStyle name="Lien hypertexte visité" xfId="12728" builtinId="9" hidden="1"/>
    <cellStyle name="Lien hypertexte visité" xfId="12720" builtinId="9" hidden="1"/>
    <cellStyle name="Lien hypertexte visité" xfId="12712" builtinId="9" hidden="1"/>
    <cellStyle name="Lien hypertexte visité" xfId="12704" builtinId="9" hidden="1"/>
    <cellStyle name="Lien hypertexte visité" xfId="12696" builtinId="9" hidden="1"/>
    <cellStyle name="Lien hypertexte visité" xfId="12688" builtinId="9" hidden="1"/>
    <cellStyle name="Lien hypertexte visité" xfId="12680" builtinId="9" hidden="1"/>
    <cellStyle name="Lien hypertexte visité" xfId="12672" builtinId="9" hidden="1"/>
    <cellStyle name="Lien hypertexte visité" xfId="12664" builtinId="9" hidden="1"/>
    <cellStyle name="Lien hypertexte visité" xfId="12656" builtinId="9" hidden="1"/>
    <cellStyle name="Lien hypertexte visité" xfId="12648" builtinId="9" hidden="1"/>
    <cellStyle name="Lien hypertexte visité" xfId="12640" builtinId="9" hidden="1"/>
    <cellStyle name="Lien hypertexte visité" xfId="12632" builtinId="9" hidden="1"/>
    <cellStyle name="Lien hypertexte visité" xfId="12624" builtinId="9" hidden="1"/>
    <cellStyle name="Lien hypertexte visité" xfId="12616" builtinId="9" hidden="1"/>
    <cellStyle name="Lien hypertexte visité" xfId="12608" builtinId="9" hidden="1"/>
    <cellStyle name="Lien hypertexte visité" xfId="12600" builtinId="9" hidden="1"/>
    <cellStyle name="Lien hypertexte visité" xfId="12592" builtinId="9" hidden="1"/>
    <cellStyle name="Lien hypertexte visité" xfId="12584" builtinId="9" hidden="1"/>
    <cellStyle name="Lien hypertexte visité" xfId="12576" builtinId="9" hidden="1"/>
    <cellStyle name="Lien hypertexte visité" xfId="12568" builtinId="9" hidden="1"/>
    <cellStyle name="Lien hypertexte visité" xfId="12560" builtinId="9" hidden="1"/>
    <cellStyle name="Lien hypertexte visité" xfId="12552" builtinId="9" hidden="1"/>
    <cellStyle name="Lien hypertexte visité" xfId="12544" builtinId="9" hidden="1"/>
    <cellStyle name="Lien hypertexte visité" xfId="12536" builtinId="9" hidden="1"/>
    <cellStyle name="Lien hypertexte visité" xfId="12528" builtinId="9" hidden="1"/>
    <cellStyle name="Lien hypertexte visité" xfId="12520" builtinId="9" hidden="1"/>
    <cellStyle name="Lien hypertexte visité" xfId="12512" builtinId="9" hidden="1"/>
    <cellStyle name="Lien hypertexte visité" xfId="12504" builtinId="9" hidden="1"/>
    <cellStyle name="Lien hypertexte visité" xfId="12496" builtinId="9" hidden="1"/>
    <cellStyle name="Lien hypertexte visité" xfId="12488" builtinId="9" hidden="1"/>
    <cellStyle name="Lien hypertexte visité" xfId="12480" builtinId="9" hidden="1"/>
    <cellStyle name="Lien hypertexte visité" xfId="12472" builtinId="9" hidden="1"/>
    <cellStyle name="Lien hypertexte visité" xfId="12464" builtinId="9" hidden="1"/>
    <cellStyle name="Lien hypertexte visité" xfId="12456" builtinId="9" hidden="1"/>
    <cellStyle name="Lien hypertexte visité" xfId="12448" builtinId="9" hidden="1"/>
    <cellStyle name="Lien hypertexte visité" xfId="12440" builtinId="9" hidden="1"/>
    <cellStyle name="Lien hypertexte visité" xfId="12432" builtinId="9" hidden="1"/>
    <cellStyle name="Lien hypertexte visité" xfId="12424" builtinId="9" hidden="1"/>
    <cellStyle name="Lien hypertexte visité" xfId="12416" builtinId="9" hidden="1"/>
    <cellStyle name="Lien hypertexte visité" xfId="12408" builtinId="9" hidden="1"/>
    <cellStyle name="Lien hypertexte visité" xfId="12400" builtinId="9" hidden="1"/>
    <cellStyle name="Lien hypertexte visité" xfId="12392" builtinId="9" hidden="1"/>
    <cellStyle name="Lien hypertexte visité" xfId="12384" builtinId="9" hidden="1"/>
    <cellStyle name="Lien hypertexte visité" xfId="12376" builtinId="9" hidden="1"/>
    <cellStyle name="Lien hypertexte visité" xfId="12368" builtinId="9" hidden="1"/>
    <cellStyle name="Lien hypertexte visité" xfId="12360" builtinId="9" hidden="1"/>
    <cellStyle name="Lien hypertexte visité" xfId="12352" builtinId="9" hidden="1"/>
    <cellStyle name="Lien hypertexte visité" xfId="12344" builtinId="9" hidden="1"/>
    <cellStyle name="Lien hypertexte visité" xfId="12336" builtinId="9" hidden="1"/>
    <cellStyle name="Lien hypertexte visité" xfId="12328" builtinId="9" hidden="1"/>
    <cellStyle name="Lien hypertexte visité" xfId="12320" builtinId="9" hidden="1"/>
    <cellStyle name="Lien hypertexte visité" xfId="12312" builtinId="9" hidden="1"/>
    <cellStyle name="Lien hypertexte visité" xfId="12304" builtinId="9" hidden="1"/>
    <cellStyle name="Lien hypertexte visité" xfId="12296" builtinId="9" hidden="1"/>
    <cellStyle name="Lien hypertexte visité" xfId="12288" builtinId="9" hidden="1"/>
    <cellStyle name="Lien hypertexte visité" xfId="12280" builtinId="9" hidden="1"/>
    <cellStyle name="Lien hypertexte visité" xfId="12272" builtinId="9" hidden="1"/>
    <cellStyle name="Lien hypertexte visité" xfId="12264" builtinId="9" hidden="1"/>
    <cellStyle name="Lien hypertexte visité" xfId="12256" builtinId="9" hidden="1"/>
    <cellStyle name="Lien hypertexte visité" xfId="12248" builtinId="9" hidden="1"/>
    <cellStyle name="Lien hypertexte visité" xfId="12240" builtinId="9" hidden="1"/>
    <cellStyle name="Lien hypertexte visité" xfId="12232" builtinId="9" hidden="1"/>
    <cellStyle name="Lien hypertexte visité" xfId="12224" builtinId="9" hidden="1"/>
    <cellStyle name="Lien hypertexte visité" xfId="12216" builtinId="9" hidden="1"/>
    <cellStyle name="Lien hypertexte visité" xfId="12208" builtinId="9" hidden="1"/>
    <cellStyle name="Lien hypertexte visité" xfId="12200" builtinId="9" hidden="1"/>
    <cellStyle name="Lien hypertexte visité" xfId="12192" builtinId="9" hidden="1"/>
    <cellStyle name="Lien hypertexte visité" xfId="12184" builtinId="9" hidden="1"/>
    <cellStyle name="Lien hypertexte visité" xfId="12176" builtinId="9" hidden="1"/>
    <cellStyle name="Lien hypertexte visité" xfId="12168" builtinId="9" hidden="1"/>
    <cellStyle name="Lien hypertexte visité" xfId="12160" builtinId="9" hidden="1"/>
    <cellStyle name="Lien hypertexte visité" xfId="12152" builtinId="9" hidden="1"/>
    <cellStyle name="Lien hypertexte visité" xfId="12144" builtinId="9" hidden="1"/>
    <cellStyle name="Lien hypertexte visité" xfId="12136" builtinId="9" hidden="1"/>
    <cellStyle name="Lien hypertexte visité" xfId="12128" builtinId="9" hidden="1"/>
    <cellStyle name="Lien hypertexte visité" xfId="12120" builtinId="9" hidden="1"/>
    <cellStyle name="Lien hypertexte visité" xfId="12112" builtinId="9" hidden="1"/>
    <cellStyle name="Lien hypertexte visité" xfId="12104" builtinId="9" hidden="1"/>
    <cellStyle name="Lien hypertexte visité" xfId="12096" builtinId="9" hidden="1"/>
    <cellStyle name="Lien hypertexte visité" xfId="12088" builtinId="9" hidden="1"/>
    <cellStyle name="Lien hypertexte visité" xfId="12080" builtinId="9" hidden="1"/>
    <cellStyle name="Lien hypertexte visité" xfId="12072" builtinId="9" hidden="1"/>
    <cellStyle name="Lien hypertexte visité" xfId="12064" builtinId="9" hidden="1"/>
    <cellStyle name="Lien hypertexte visité" xfId="12056" builtinId="9" hidden="1"/>
    <cellStyle name="Lien hypertexte visité" xfId="12048" builtinId="9" hidden="1"/>
    <cellStyle name="Lien hypertexte visité" xfId="12040" builtinId="9" hidden="1"/>
    <cellStyle name="Lien hypertexte visité" xfId="12032" builtinId="9" hidden="1"/>
    <cellStyle name="Lien hypertexte visité" xfId="12024" builtinId="9" hidden="1"/>
    <cellStyle name="Lien hypertexte visité" xfId="12016" builtinId="9" hidden="1"/>
    <cellStyle name="Lien hypertexte visité" xfId="12008" builtinId="9" hidden="1"/>
    <cellStyle name="Lien hypertexte visité" xfId="12000" builtinId="9" hidden="1"/>
    <cellStyle name="Lien hypertexte visité" xfId="11992" builtinId="9" hidden="1"/>
    <cellStyle name="Lien hypertexte visité" xfId="11984" builtinId="9" hidden="1"/>
    <cellStyle name="Lien hypertexte visité" xfId="11976" builtinId="9" hidden="1"/>
    <cellStyle name="Lien hypertexte visité" xfId="11968" builtinId="9" hidden="1"/>
    <cellStyle name="Lien hypertexte visité" xfId="11960" builtinId="9" hidden="1"/>
    <cellStyle name="Lien hypertexte visité" xfId="11952" builtinId="9" hidden="1"/>
    <cellStyle name="Lien hypertexte visité" xfId="11944" builtinId="9" hidden="1"/>
    <cellStyle name="Lien hypertexte visité" xfId="11936" builtinId="9" hidden="1"/>
    <cellStyle name="Lien hypertexte visité" xfId="11928" builtinId="9" hidden="1"/>
    <cellStyle name="Lien hypertexte visité" xfId="11920" builtinId="9" hidden="1"/>
    <cellStyle name="Lien hypertexte visité" xfId="11912" builtinId="9" hidden="1"/>
    <cellStyle name="Lien hypertexte visité" xfId="11904" builtinId="9" hidden="1"/>
    <cellStyle name="Lien hypertexte visité" xfId="11896" builtinId="9" hidden="1"/>
    <cellStyle name="Lien hypertexte visité" xfId="11888" builtinId="9" hidden="1"/>
    <cellStyle name="Lien hypertexte visité" xfId="11880" builtinId="9" hidden="1"/>
    <cellStyle name="Lien hypertexte visité" xfId="11872" builtinId="9" hidden="1"/>
    <cellStyle name="Lien hypertexte visité" xfId="11864" builtinId="9" hidden="1"/>
    <cellStyle name="Lien hypertexte visité" xfId="11856" builtinId="9" hidden="1"/>
    <cellStyle name="Lien hypertexte visité" xfId="11848" builtinId="9" hidden="1"/>
    <cellStyle name="Lien hypertexte visité" xfId="11840" builtinId="9" hidden="1"/>
    <cellStyle name="Lien hypertexte visité" xfId="11832" builtinId="9" hidden="1"/>
    <cellStyle name="Lien hypertexte visité" xfId="11824" builtinId="9" hidden="1"/>
    <cellStyle name="Lien hypertexte visité" xfId="11816" builtinId="9" hidden="1"/>
    <cellStyle name="Lien hypertexte visité" xfId="11808" builtinId="9" hidden="1"/>
    <cellStyle name="Lien hypertexte visité" xfId="11800" builtinId="9" hidden="1"/>
    <cellStyle name="Lien hypertexte visité" xfId="11792" builtinId="9" hidden="1"/>
    <cellStyle name="Lien hypertexte visité" xfId="11784" builtinId="9" hidden="1"/>
    <cellStyle name="Lien hypertexte visité" xfId="11776" builtinId="9" hidden="1"/>
    <cellStyle name="Lien hypertexte visité" xfId="11768" builtinId="9" hidden="1"/>
    <cellStyle name="Lien hypertexte visité" xfId="11760" builtinId="9" hidden="1"/>
    <cellStyle name="Lien hypertexte visité" xfId="11752" builtinId="9" hidden="1"/>
    <cellStyle name="Lien hypertexte visité" xfId="11744" builtinId="9" hidden="1"/>
    <cellStyle name="Lien hypertexte visité" xfId="11736" builtinId="9" hidden="1"/>
    <cellStyle name="Lien hypertexte visité" xfId="11728" builtinId="9" hidden="1"/>
    <cellStyle name="Lien hypertexte visité" xfId="11720" builtinId="9" hidden="1"/>
    <cellStyle name="Lien hypertexte visité" xfId="11712" builtinId="9" hidden="1"/>
    <cellStyle name="Lien hypertexte visité" xfId="11704" builtinId="9" hidden="1"/>
    <cellStyle name="Lien hypertexte visité" xfId="11696" builtinId="9" hidden="1"/>
    <cellStyle name="Lien hypertexte visité" xfId="11688" builtinId="9" hidden="1"/>
    <cellStyle name="Lien hypertexte visité" xfId="11680" builtinId="9" hidden="1"/>
    <cellStyle name="Lien hypertexte visité" xfId="11672" builtinId="9" hidden="1"/>
    <cellStyle name="Lien hypertexte visité" xfId="11664" builtinId="9" hidden="1"/>
    <cellStyle name="Lien hypertexte visité" xfId="11656" builtinId="9" hidden="1"/>
    <cellStyle name="Lien hypertexte visité" xfId="11648" builtinId="9" hidden="1"/>
    <cellStyle name="Lien hypertexte visité" xfId="11640" builtinId="9" hidden="1"/>
    <cellStyle name="Lien hypertexte visité" xfId="11632" builtinId="9" hidden="1"/>
    <cellStyle name="Lien hypertexte visité" xfId="11624" builtinId="9" hidden="1"/>
    <cellStyle name="Lien hypertexte visité" xfId="11616" builtinId="9" hidden="1"/>
    <cellStyle name="Lien hypertexte visité" xfId="11608" builtinId="9" hidden="1"/>
    <cellStyle name="Lien hypertexte visité" xfId="11600" builtinId="9" hidden="1"/>
    <cellStyle name="Lien hypertexte visité" xfId="11592" builtinId="9" hidden="1"/>
    <cellStyle name="Lien hypertexte visité" xfId="11584" builtinId="9" hidden="1"/>
    <cellStyle name="Lien hypertexte visité" xfId="11576" builtinId="9" hidden="1"/>
    <cellStyle name="Lien hypertexte visité" xfId="11568" builtinId="9" hidden="1"/>
    <cellStyle name="Lien hypertexte visité" xfId="11560" builtinId="9" hidden="1"/>
    <cellStyle name="Lien hypertexte visité" xfId="11552" builtinId="9" hidden="1"/>
    <cellStyle name="Lien hypertexte visité" xfId="11544" builtinId="9" hidden="1"/>
    <cellStyle name="Lien hypertexte visité" xfId="11536" builtinId="9" hidden="1"/>
    <cellStyle name="Lien hypertexte visité" xfId="11528" builtinId="9" hidden="1"/>
    <cellStyle name="Lien hypertexte visité" xfId="11520" builtinId="9" hidden="1"/>
    <cellStyle name="Lien hypertexte visité" xfId="11512" builtinId="9" hidden="1"/>
    <cellStyle name="Lien hypertexte visité" xfId="11504" builtinId="9" hidden="1"/>
    <cellStyle name="Lien hypertexte visité" xfId="11496" builtinId="9" hidden="1"/>
    <cellStyle name="Lien hypertexte visité" xfId="11488" builtinId="9" hidden="1"/>
    <cellStyle name="Lien hypertexte visité" xfId="11480" builtinId="9" hidden="1"/>
    <cellStyle name="Lien hypertexte visité" xfId="11472" builtinId="9" hidden="1"/>
    <cellStyle name="Lien hypertexte visité" xfId="11464" builtinId="9" hidden="1"/>
    <cellStyle name="Lien hypertexte visité" xfId="11456" builtinId="9" hidden="1"/>
    <cellStyle name="Lien hypertexte visité" xfId="11448" builtinId="9" hidden="1"/>
    <cellStyle name="Lien hypertexte visité" xfId="11440" builtinId="9" hidden="1"/>
    <cellStyle name="Lien hypertexte visité" xfId="11432" builtinId="9" hidden="1"/>
    <cellStyle name="Lien hypertexte visité" xfId="11424" builtinId="9" hidden="1"/>
    <cellStyle name="Lien hypertexte visité" xfId="11416" builtinId="9" hidden="1"/>
    <cellStyle name="Lien hypertexte visité" xfId="11408" builtinId="9" hidden="1"/>
    <cellStyle name="Lien hypertexte visité" xfId="11400" builtinId="9" hidden="1"/>
    <cellStyle name="Lien hypertexte visité" xfId="11392" builtinId="9" hidden="1"/>
    <cellStyle name="Lien hypertexte visité" xfId="11384" builtinId="9" hidden="1"/>
    <cellStyle name="Lien hypertexte visité" xfId="11376" builtinId="9" hidden="1"/>
    <cellStyle name="Lien hypertexte visité" xfId="11368" builtinId="9" hidden="1"/>
    <cellStyle name="Lien hypertexte visité" xfId="11360" builtinId="9" hidden="1"/>
    <cellStyle name="Lien hypertexte visité" xfId="11352" builtinId="9" hidden="1"/>
    <cellStyle name="Lien hypertexte visité" xfId="11344" builtinId="9" hidden="1"/>
    <cellStyle name="Lien hypertexte visité" xfId="11336" builtinId="9" hidden="1"/>
    <cellStyle name="Lien hypertexte visité" xfId="11328" builtinId="9" hidden="1"/>
    <cellStyle name="Lien hypertexte visité" xfId="11320" builtinId="9" hidden="1"/>
    <cellStyle name="Lien hypertexte visité" xfId="11312" builtinId="9" hidden="1"/>
    <cellStyle name="Lien hypertexte visité" xfId="11304" builtinId="9" hidden="1"/>
    <cellStyle name="Lien hypertexte visité" xfId="11296" builtinId="9" hidden="1"/>
    <cellStyle name="Lien hypertexte visité" xfId="11288" builtinId="9" hidden="1"/>
    <cellStyle name="Lien hypertexte visité" xfId="11280" builtinId="9" hidden="1"/>
    <cellStyle name="Lien hypertexte visité" xfId="11272" builtinId="9" hidden="1"/>
    <cellStyle name="Lien hypertexte visité" xfId="11264" builtinId="9" hidden="1"/>
    <cellStyle name="Lien hypertexte visité" xfId="11256" builtinId="9" hidden="1"/>
    <cellStyle name="Lien hypertexte visité" xfId="11248" builtinId="9" hidden="1"/>
    <cellStyle name="Lien hypertexte visité" xfId="11240" builtinId="9" hidden="1"/>
    <cellStyle name="Lien hypertexte visité" xfId="11232" builtinId="9" hidden="1"/>
    <cellStyle name="Lien hypertexte visité" xfId="11224" builtinId="9" hidden="1"/>
    <cellStyle name="Lien hypertexte visité" xfId="11216" builtinId="9" hidden="1"/>
    <cellStyle name="Lien hypertexte visité" xfId="11208" builtinId="9" hidden="1"/>
    <cellStyle name="Lien hypertexte visité" xfId="11200" builtinId="9" hidden="1"/>
    <cellStyle name="Lien hypertexte visité" xfId="11192" builtinId="9" hidden="1"/>
    <cellStyle name="Lien hypertexte visité" xfId="11184" builtinId="9" hidden="1"/>
    <cellStyle name="Lien hypertexte visité" xfId="11176" builtinId="9" hidden="1"/>
    <cellStyle name="Lien hypertexte visité" xfId="11168" builtinId="9" hidden="1"/>
    <cellStyle name="Lien hypertexte visité" xfId="11160" builtinId="9" hidden="1"/>
    <cellStyle name="Lien hypertexte visité" xfId="11152" builtinId="9" hidden="1"/>
    <cellStyle name="Lien hypertexte visité" xfId="11144" builtinId="9" hidden="1"/>
    <cellStyle name="Lien hypertexte visité" xfId="11136" builtinId="9" hidden="1"/>
    <cellStyle name="Lien hypertexte visité" xfId="11128" builtinId="9" hidden="1"/>
    <cellStyle name="Lien hypertexte visité" xfId="11120" builtinId="9" hidden="1"/>
    <cellStyle name="Lien hypertexte visité" xfId="11112" builtinId="9" hidden="1"/>
    <cellStyle name="Lien hypertexte visité" xfId="11104" builtinId="9" hidden="1"/>
    <cellStyle name="Lien hypertexte visité" xfId="11096" builtinId="9" hidden="1"/>
    <cellStyle name="Lien hypertexte visité" xfId="11088" builtinId="9" hidden="1"/>
    <cellStyle name="Lien hypertexte visité" xfId="11080" builtinId="9" hidden="1"/>
    <cellStyle name="Lien hypertexte visité" xfId="11072" builtinId="9" hidden="1"/>
    <cellStyle name="Lien hypertexte visité" xfId="11064" builtinId="9" hidden="1"/>
    <cellStyle name="Lien hypertexte visité" xfId="11056" builtinId="9" hidden="1"/>
    <cellStyle name="Lien hypertexte visité" xfId="11048" builtinId="9" hidden="1"/>
    <cellStyle name="Lien hypertexte visité" xfId="11040" builtinId="9" hidden="1"/>
    <cellStyle name="Lien hypertexte visité" xfId="11032" builtinId="9" hidden="1"/>
    <cellStyle name="Lien hypertexte visité" xfId="11024" builtinId="9" hidden="1"/>
    <cellStyle name="Lien hypertexte visité" xfId="11016" builtinId="9" hidden="1"/>
    <cellStyle name="Lien hypertexte visité" xfId="11008" builtinId="9" hidden="1"/>
    <cellStyle name="Lien hypertexte visité" xfId="11000" builtinId="9" hidden="1"/>
    <cellStyle name="Lien hypertexte visité" xfId="10992" builtinId="9" hidden="1"/>
    <cellStyle name="Lien hypertexte visité" xfId="10984" builtinId="9" hidden="1"/>
    <cellStyle name="Lien hypertexte visité" xfId="10976" builtinId="9" hidden="1"/>
    <cellStyle name="Lien hypertexte visité" xfId="10968" builtinId="9" hidden="1"/>
    <cellStyle name="Lien hypertexte visité" xfId="10960" builtinId="9" hidden="1"/>
    <cellStyle name="Lien hypertexte visité" xfId="10952" builtinId="9" hidden="1"/>
    <cellStyle name="Lien hypertexte visité" xfId="10944" builtinId="9" hidden="1"/>
    <cellStyle name="Lien hypertexte visité" xfId="10936" builtinId="9" hidden="1"/>
    <cellStyle name="Lien hypertexte visité" xfId="10928" builtinId="9" hidden="1"/>
    <cellStyle name="Lien hypertexte visité" xfId="10920" builtinId="9" hidden="1"/>
    <cellStyle name="Lien hypertexte visité" xfId="10912" builtinId="9" hidden="1"/>
    <cellStyle name="Lien hypertexte visité" xfId="10904" builtinId="9" hidden="1"/>
    <cellStyle name="Lien hypertexte visité" xfId="10896" builtinId="9" hidden="1"/>
    <cellStyle name="Lien hypertexte visité" xfId="10888" builtinId="9" hidden="1"/>
    <cellStyle name="Lien hypertexte visité" xfId="10880" builtinId="9" hidden="1"/>
    <cellStyle name="Lien hypertexte visité" xfId="10872" builtinId="9" hidden="1"/>
    <cellStyle name="Lien hypertexte visité" xfId="10864" builtinId="9" hidden="1"/>
    <cellStyle name="Lien hypertexte visité" xfId="10856" builtinId="9" hidden="1"/>
    <cellStyle name="Lien hypertexte visité" xfId="10848" builtinId="9" hidden="1"/>
    <cellStyle name="Lien hypertexte visité" xfId="10840" builtinId="9" hidden="1"/>
    <cellStyle name="Lien hypertexte visité" xfId="10832" builtinId="9" hidden="1"/>
    <cellStyle name="Lien hypertexte visité" xfId="10824" builtinId="9" hidden="1"/>
    <cellStyle name="Lien hypertexte visité" xfId="10816" builtinId="9" hidden="1"/>
    <cellStyle name="Lien hypertexte visité" xfId="10808" builtinId="9" hidden="1"/>
    <cellStyle name="Lien hypertexte visité" xfId="10800" builtinId="9" hidden="1"/>
    <cellStyle name="Lien hypertexte visité" xfId="10792" builtinId="9" hidden="1"/>
    <cellStyle name="Lien hypertexte visité" xfId="10784" builtinId="9" hidden="1"/>
    <cellStyle name="Lien hypertexte visité" xfId="10776" builtinId="9" hidden="1"/>
    <cellStyle name="Lien hypertexte visité" xfId="10768" builtinId="9" hidden="1"/>
    <cellStyle name="Lien hypertexte visité" xfId="10760" builtinId="9" hidden="1"/>
    <cellStyle name="Lien hypertexte visité" xfId="10752" builtinId="9" hidden="1"/>
    <cellStyle name="Lien hypertexte visité" xfId="10744" builtinId="9" hidden="1"/>
    <cellStyle name="Lien hypertexte visité" xfId="10736" builtinId="9" hidden="1"/>
    <cellStyle name="Lien hypertexte visité" xfId="10728" builtinId="9" hidden="1"/>
    <cellStyle name="Lien hypertexte visité" xfId="10720" builtinId="9" hidden="1"/>
    <cellStyle name="Lien hypertexte visité" xfId="10712" builtinId="9" hidden="1"/>
    <cellStyle name="Lien hypertexte visité" xfId="10704" builtinId="9" hidden="1"/>
    <cellStyle name="Lien hypertexte visité" xfId="10696" builtinId="9" hidden="1"/>
    <cellStyle name="Lien hypertexte visité" xfId="10688" builtinId="9" hidden="1"/>
    <cellStyle name="Lien hypertexte visité" xfId="10680" builtinId="9" hidden="1"/>
    <cellStyle name="Lien hypertexte visité" xfId="10672" builtinId="9" hidden="1"/>
    <cellStyle name="Lien hypertexte visité" xfId="10664" builtinId="9" hidden="1"/>
    <cellStyle name="Lien hypertexte visité" xfId="10656" builtinId="9" hidden="1"/>
    <cellStyle name="Lien hypertexte visité" xfId="10648" builtinId="9" hidden="1"/>
    <cellStyle name="Lien hypertexte visité" xfId="10640" builtinId="9" hidden="1"/>
    <cellStyle name="Lien hypertexte visité" xfId="10632" builtinId="9" hidden="1"/>
    <cellStyle name="Lien hypertexte visité" xfId="10624" builtinId="9" hidden="1"/>
    <cellStyle name="Lien hypertexte visité" xfId="10616" builtinId="9" hidden="1"/>
    <cellStyle name="Lien hypertexte visité" xfId="10608" builtinId="9" hidden="1"/>
    <cellStyle name="Lien hypertexte visité" xfId="10600" builtinId="9" hidden="1"/>
    <cellStyle name="Lien hypertexte visité" xfId="10592" builtinId="9" hidden="1"/>
    <cellStyle name="Lien hypertexte visité" xfId="10584" builtinId="9" hidden="1"/>
    <cellStyle name="Lien hypertexte visité" xfId="10576" builtinId="9" hidden="1"/>
    <cellStyle name="Lien hypertexte visité" xfId="10568" builtinId="9" hidden="1"/>
    <cellStyle name="Lien hypertexte visité" xfId="10560" builtinId="9" hidden="1"/>
    <cellStyle name="Lien hypertexte visité" xfId="10552" builtinId="9" hidden="1"/>
    <cellStyle name="Lien hypertexte visité" xfId="10544" builtinId="9" hidden="1"/>
    <cellStyle name="Lien hypertexte visité" xfId="10536" builtinId="9" hidden="1"/>
    <cellStyle name="Lien hypertexte visité" xfId="10528" builtinId="9" hidden="1"/>
    <cellStyle name="Lien hypertexte visité" xfId="10520" builtinId="9" hidden="1"/>
    <cellStyle name="Lien hypertexte visité" xfId="10512" builtinId="9" hidden="1"/>
    <cellStyle name="Lien hypertexte visité" xfId="10504" builtinId="9" hidden="1"/>
    <cellStyle name="Lien hypertexte visité" xfId="10496" builtinId="9" hidden="1"/>
    <cellStyle name="Lien hypertexte visité" xfId="10488" builtinId="9" hidden="1"/>
    <cellStyle name="Lien hypertexte visité" xfId="10480" builtinId="9" hidden="1"/>
    <cellStyle name="Lien hypertexte visité" xfId="10472" builtinId="9" hidden="1"/>
    <cellStyle name="Lien hypertexte visité" xfId="10464" builtinId="9" hidden="1"/>
    <cellStyle name="Lien hypertexte visité" xfId="10456" builtinId="9" hidden="1"/>
    <cellStyle name="Lien hypertexte visité" xfId="10448" builtinId="9" hidden="1"/>
    <cellStyle name="Lien hypertexte visité" xfId="10440" builtinId="9" hidden="1"/>
    <cellStyle name="Lien hypertexte visité" xfId="10432" builtinId="9" hidden="1"/>
    <cellStyle name="Lien hypertexte visité" xfId="10424" builtinId="9" hidden="1"/>
    <cellStyle name="Lien hypertexte visité" xfId="10416" builtinId="9" hidden="1"/>
    <cellStyle name="Lien hypertexte visité" xfId="10408" builtinId="9" hidden="1"/>
    <cellStyle name="Lien hypertexte visité" xfId="10400" builtinId="9" hidden="1"/>
    <cellStyle name="Lien hypertexte visité" xfId="10392" builtinId="9" hidden="1"/>
    <cellStyle name="Lien hypertexte visité" xfId="10384" builtinId="9" hidden="1"/>
    <cellStyle name="Lien hypertexte visité" xfId="10376" builtinId="9" hidden="1"/>
    <cellStyle name="Lien hypertexte visité" xfId="10368" builtinId="9" hidden="1"/>
    <cellStyle name="Lien hypertexte visité" xfId="10360" builtinId="9" hidden="1"/>
    <cellStyle name="Lien hypertexte visité" xfId="10352" builtinId="9" hidden="1"/>
    <cellStyle name="Lien hypertexte visité" xfId="10344" builtinId="9" hidden="1"/>
    <cellStyle name="Lien hypertexte visité" xfId="10336" builtinId="9" hidden="1"/>
    <cellStyle name="Lien hypertexte visité" xfId="10328" builtinId="9" hidden="1"/>
    <cellStyle name="Lien hypertexte visité" xfId="10320" builtinId="9" hidden="1"/>
    <cellStyle name="Lien hypertexte visité" xfId="10312" builtinId="9" hidden="1"/>
    <cellStyle name="Lien hypertexte visité" xfId="10304" builtinId="9" hidden="1"/>
    <cellStyle name="Lien hypertexte visité" xfId="10296" builtinId="9" hidden="1"/>
    <cellStyle name="Lien hypertexte visité" xfId="10288" builtinId="9" hidden="1"/>
    <cellStyle name="Lien hypertexte visité" xfId="10280" builtinId="9" hidden="1"/>
    <cellStyle name="Lien hypertexte visité" xfId="10272" builtinId="9" hidden="1"/>
    <cellStyle name="Lien hypertexte visité" xfId="10264" builtinId="9" hidden="1"/>
    <cellStyle name="Lien hypertexte visité" xfId="10256" builtinId="9" hidden="1"/>
    <cellStyle name="Lien hypertexte visité" xfId="10248" builtinId="9" hidden="1"/>
    <cellStyle name="Lien hypertexte visité" xfId="10240" builtinId="9" hidden="1"/>
    <cellStyle name="Lien hypertexte visité" xfId="10232" builtinId="9" hidden="1"/>
    <cellStyle name="Lien hypertexte visité" xfId="10224" builtinId="9" hidden="1"/>
    <cellStyle name="Lien hypertexte visité" xfId="10216" builtinId="9" hidden="1"/>
    <cellStyle name="Lien hypertexte visité" xfId="10208" builtinId="9" hidden="1"/>
    <cellStyle name="Lien hypertexte visité" xfId="10200" builtinId="9" hidden="1"/>
    <cellStyle name="Lien hypertexte visité" xfId="10192" builtinId="9" hidden="1"/>
    <cellStyle name="Lien hypertexte visité" xfId="10184" builtinId="9" hidden="1"/>
    <cellStyle name="Lien hypertexte visité" xfId="10176" builtinId="9" hidden="1"/>
    <cellStyle name="Lien hypertexte visité" xfId="10168" builtinId="9" hidden="1"/>
    <cellStyle name="Lien hypertexte visité" xfId="10160" builtinId="9" hidden="1"/>
    <cellStyle name="Lien hypertexte visité" xfId="10152" builtinId="9" hidden="1"/>
    <cellStyle name="Lien hypertexte visité" xfId="10144" builtinId="9" hidden="1"/>
    <cellStyle name="Lien hypertexte visité" xfId="10136" builtinId="9" hidden="1"/>
    <cellStyle name="Lien hypertexte visité" xfId="10128" builtinId="9" hidden="1"/>
    <cellStyle name="Lien hypertexte visité" xfId="10120" builtinId="9" hidden="1"/>
    <cellStyle name="Lien hypertexte visité" xfId="10112" builtinId="9" hidden="1"/>
    <cellStyle name="Lien hypertexte visité" xfId="10104" builtinId="9" hidden="1"/>
    <cellStyle name="Lien hypertexte visité" xfId="10096" builtinId="9" hidden="1"/>
    <cellStyle name="Lien hypertexte visité" xfId="10088" builtinId="9" hidden="1"/>
    <cellStyle name="Lien hypertexte visité" xfId="10080" builtinId="9" hidden="1"/>
    <cellStyle name="Lien hypertexte visité" xfId="10072" builtinId="9" hidden="1"/>
    <cellStyle name="Lien hypertexte visité" xfId="10064" builtinId="9" hidden="1"/>
    <cellStyle name="Lien hypertexte visité" xfId="10056" builtinId="9" hidden="1"/>
    <cellStyle name="Lien hypertexte visité" xfId="10048" builtinId="9" hidden="1"/>
    <cellStyle name="Lien hypertexte visité" xfId="10040" builtinId="9" hidden="1"/>
    <cellStyle name="Lien hypertexte visité" xfId="10032" builtinId="9" hidden="1"/>
    <cellStyle name="Lien hypertexte visité" xfId="10024" builtinId="9" hidden="1"/>
    <cellStyle name="Lien hypertexte visité" xfId="10016" builtinId="9" hidden="1"/>
    <cellStyle name="Lien hypertexte visité" xfId="10008" builtinId="9" hidden="1"/>
    <cellStyle name="Lien hypertexte visité" xfId="10000" builtinId="9" hidden="1"/>
    <cellStyle name="Lien hypertexte visité" xfId="9992" builtinId="9" hidden="1"/>
    <cellStyle name="Lien hypertexte visité" xfId="9984" builtinId="9" hidden="1"/>
    <cellStyle name="Lien hypertexte visité" xfId="9976" builtinId="9" hidden="1"/>
    <cellStyle name="Lien hypertexte visité" xfId="9968" builtinId="9" hidden="1"/>
    <cellStyle name="Lien hypertexte visité" xfId="9960" builtinId="9" hidden="1"/>
    <cellStyle name="Lien hypertexte visité" xfId="9952" builtinId="9" hidden="1"/>
    <cellStyle name="Lien hypertexte visité" xfId="9944" builtinId="9" hidden="1"/>
    <cellStyle name="Lien hypertexte visité" xfId="9936" builtinId="9" hidden="1"/>
    <cellStyle name="Lien hypertexte visité" xfId="9928" builtinId="9" hidden="1"/>
    <cellStyle name="Lien hypertexte visité" xfId="9920" builtinId="9" hidden="1"/>
    <cellStyle name="Lien hypertexte visité" xfId="9912" builtinId="9" hidden="1"/>
    <cellStyle name="Lien hypertexte visité" xfId="9904" builtinId="9" hidden="1"/>
    <cellStyle name="Lien hypertexte visité" xfId="9896" builtinId="9" hidden="1"/>
    <cellStyle name="Lien hypertexte visité" xfId="9888" builtinId="9" hidden="1"/>
    <cellStyle name="Lien hypertexte visité" xfId="9880" builtinId="9" hidden="1"/>
    <cellStyle name="Lien hypertexte visité" xfId="9872" builtinId="9" hidden="1"/>
    <cellStyle name="Lien hypertexte visité" xfId="9864" builtinId="9" hidden="1"/>
    <cellStyle name="Lien hypertexte visité" xfId="9856" builtinId="9" hidden="1"/>
    <cellStyle name="Lien hypertexte visité" xfId="9848" builtinId="9" hidden="1"/>
    <cellStyle name="Lien hypertexte visité" xfId="9840" builtinId="9" hidden="1"/>
    <cellStyle name="Lien hypertexte visité" xfId="9832" builtinId="9" hidden="1"/>
    <cellStyle name="Lien hypertexte visité" xfId="9824" builtinId="9" hidden="1"/>
    <cellStyle name="Lien hypertexte visité" xfId="9816" builtinId="9" hidden="1"/>
    <cellStyle name="Lien hypertexte visité" xfId="9808" builtinId="9" hidden="1"/>
    <cellStyle name="Lien hypertexte visité" xfId="9800" builtinId="9" hidden="1"/>
    <cellStyle name="Lien hypertexte visité" xfId="9792" builtinId="9" hidden="1"/>
    <cellStyle name="Lien hypertexte visité" xfId="9784" builtinId="9" hidden="1"/>
    <cellStyle name="Lien hypertexte visité" xfId="9776" builtinId="9" hidden="1"/>
    <cellStyle name="Lien hypertexte visité" xfId="9768" builtinId="9" hidden="1"/>
    <cellStyle name="Lien hypertexte visité" xfId="9760" builtinId="9" hidden="1"/>
    <cellStyle name="Lien hypertexte visité" xfId="9752" builtinId="9" hidden="1"/>
    <cellStyle name="Lien hypertexte visité" xfId="9744" builtinId="9" hidden="1"/>
    <cellStyle name="Lien hypertexte visité" xfId="9736" builtinId="9" hidden="1"/>
    <cellStyle name="Lien hypertexte visité" xfId="9728" builtinId="9" hidden="1"/>
    <cellStyle name="Lien hypertexte visité" xfId="9720" builtinId="9" hidden="1"/>
    <cellStyle name="Lien hypertexte visité" xfId="9712" builtinId="9" hidden="1"/>
    <cellStyle name="Lien hypertexte visité" xfId="9704" builtinId="9" hidden="1"/>
    <cellStyle name="Lien hypertexte visité" xfId="9696" builtinId="9" hidden="1"/>
    <cellStyle name="Lien hypertexte visité" xfId="9688" builtinId="9" hidden="1"/>
    <cellStyle name="Lien hypertexte visité" xfId="9680" builtinId="9" hidden="1"/>
    <cellStyle name="Lien hypertexte visité" xfId="9672" builtinId="9" hidden="1"/>
    <cellStyle name="Lien hypertexte visité" xfId="9664" builtinId="9" hidden="1"/>
    <cellStyle name="Lien hypertexte visité" xfId="9656" builtinId="9" hidden="1"/>
    <cellStyle name="Lien hypertexte visité" xfId="9648" builtinId="9" hidden="1"/>
    <cellStyle name="Lien hypertexte visité" xfId="9640" builtinId="9" hidden="1"/>
    <cellStyle name="Lien hypertexte visité" xfId="9632" builtinId="9" hidden="1"/>
    <cellStyle name="Lien hypertexte visité" xfId="9624" builtinId="9" hidden="1"/>
    <cellStyle name="Lien hypertexte visité" xfId="9616" builtinId="9" hidden="1"/>
    <cellStyle name="Lien hypertexte visité" xfId="9608" builtinId="9" hidden="1"/>
    <cellStyle name="Lien hypertexte visité" xfId="9600" builtinId="9" hidden="1"/>
    <cellStyle name="Lien hypertexte visité" xfId="9592" builtinId="9" hidden="1"/>
    <cellStyle name="Lien hypertexte visité" xfId="9584" builtinId="9" hidden="1"/>
    <cellStyle name="Lien hypertexte visité" xfId="9576" builtinId="9" hidden="1"/>
    <cellStyle name="Lien hypertexte visité" xfId="9568" builtinId="9" hidden="1"/>
    <cellStyle name="Lien hypertexte visité" xfId="9560" builtinId="9" hidden="1"/>
    <cellStyle name="Lien hypertexte visité" xfId="9552" builtinId="9" hidden="1"/>
    <cellStyle name="Lien hypertexte visité" xfId="9544" builtinId="9" hidden="1"/>
    <cellStyle name="Lien hypertexte visité" xfId="9536" builtinId="9" hidden="1"/>
    <cellStyle name="Lien hypertexte visité" xfId="9528" builtinId="9" hidden="1"/>
    <cellStyle name="Lien hypertexte visité" xfId="9520" builtinId="9" hidden="1"/>
    <cellStyle name="Lien hypertexte visité" xfId="9512" builtinId="9" hidden="1"/>
    <cellStyle name="Lien hypertexte visité" xfId="9504" builtinId="9" hidden="1"/>
    <cellStyle name="Lien hypertexte visité" xfId="9496" builtinId="9" hidden="1"/>
    <cellStyle name="Lien hypertexte visité" xfId="9488" builtinId="9" hidden="1"/>
    <cellStyle name="Lien hypertexte visité" xfId="9480" builtinId="9" hidden="1"/>
    <cellStyle name="Lien hypertexte visité" xfId="9472" builtinId="9" hidden="1"/>
    <cellStyle name="Lien hypertexte visité" xfId="9464" builtinId="9" hidden="1"/>
    <cellStyle name="Lien hypertexte visité" xfId="9456" builtinId="9" hidden="1"/>
    <cellStyle name="Lien hypertexte visité" xfId="9448" builtinId="9" hidden="1"/>
    <cellStyle name="Lien hypertexte visité" xfId="9440" builtinId="9" hidden="1"/>
    <cellStyle name="Lien hypertexte visité" xfId="9432" builtinId="9" hidden="1"/>
    <cellStyle name="Lien hypertexte visité" xfId="9424" builtinId="9" hidden="1"/>
    <cellStyle name="Lien hypertexte visité" xfId="9416" builtinId="9" hidden="1"/>
    <cellStyle name="Lien hypertexte visité" xfId="9408" builtinId="9" hidden="1"/>
    <cellStyle name="Lien hypertexte visité" xfId="9400" builtinId="9" hidden="1"/>
    <cellStyle name="Lien hypertexte visité" xfId="9392" builtinId="9" hidden="1"/>
    <cellStyle name="Lien hypertexte visité" xfId="9384" builtinId="9" hidden="1"/>
    <cellStyle name="Lien hypertexte visité" xfId="9376" builtinId="9" hidden="1"/>
    <cellStyle name="Lien hypertexte visité" xfId="9368" builtinId="9" hidden="1"/>
    <cellStyle name="Lien hypertexte visité" xfId="9360" builtinId="9" hidden="1"/>
    <cellStyle name="Lien hypertexte visité" xfId="9352" builtinId="9" hidden="1"/>
    <cellStyle name="Lien hypertexte visité" xfId="9344" builtinId="9" hidden="1"/>
    <cellStyle name="Lien hypertexte visité" xfId="9336" builtinId="9" hidden="1"/>
    <cellStyle name="Lien hypertexte visité" xfId="9328" builtinId="9" hidden="1"/>
    <cellStyle name="Lien hypertexte visité" xfId="9320" builtinId="9" hidden="1"/>
    <cellStyle name="Lien hypertexte visité" xfId="9312" builtinId="9" hidden="1"/>
    <cellStyle name="Lien hypertexte visité" xfId="9304" builtinId="9" hidden="1"/>
    <cellStyle name="Lien hypertexte visité" xfId="9296" builtinId="9" hidden="1"/>
    <cellStyle name="Lien hypertexte visité" xfId="9288" builtinId="9" hidden="1"/>
    <cellStyle name="Lien hypertexte visité" xfId="9280" builtinId="9" hidden="1"/>
    <cellStyle name="Lien hypertexte visité" xfId="9272" builtinId="9" hidden="1"/>
    <cellStyle name="Lien hypertexte visité" xfId="9264" builtinId="9" hidden="1"/>
    <cellStyle name="Lien hypertexte visité" xfId="9256" builtinId="9" hidden="1"/>
    <cellStyle name="Lien hypertexte visité" xfId="9248" builtinId="9" hidden="1"/>
    <cellStyle name="Lien hypertexte visité" xfId="9240" builtinId="9" hidden="1"/>
    <cellStyle name="Lien hypertexte visité" xfId="9232" builtinId="9" hidden="1"/>
    <cellStyle name="Lien hypertexte visité" xfId="9224" builtinId="9" hidden="1"/>
    <cellStyle name="Lien hypertexte visité" xfId="9216" builtinId="9" hidden="1"/>
    <cellStyle name="Lien hypertexte visité" xfId="9208" builtinId="9" hidden="1"/>
    <cellStyle name="Lien hypertexte visité" xfId="9200" builtinId="9" hidden="1"/>
    <cellStyle name="Lien hypertexte visité" xfId="9192" builtinId="9" hidden="1"/>
    <cellStyle name="Lien hypertexte visité" xfId="9184" builtinId="9" hidden="1"/>
    <cellStyle name="Lien hypertexte visité" xfId="9176" builtinId="9" hidden="1"/>
    <cellStyle name="Lien hypertexte visité" xfId="9168" builtinId="9" hidden="1"/>
    <cellStyle name="Lien hypertexte visité" xfId="9160" builtinId="9" hidden="1"/>
    <cellStyle name="Lien hypertexte visité" xfId="9152" builtinId="9" hidden="1"/>
    <cellStyle name="Lien hypertexte visité" xfId="9144" builtinId="9" hidden="1"/>
    <cellStyle name="Lien hypertexte visité" xfId="9136" builtinId="9" hidden="1"/>
    <cellStyle name="Lien hypertexte visité" xfId="9128" builtinId="9" hidden="1"/>
    <cellStyle name="Lien hypertexte visité" xfId="9120" builtinId="9" hidden="1"/>
    <cellStyle name="Lien hypertexte visité" xfId="9112" builtinId="9" hidden="1"/>
    <cellStyle name="Lien hypertexte visité" xfId="9104" builtinId="9" hidden="1"/>
    <cellStyle name="Lien hypertexte visité" xfId="9096" builtinId="9" hidden="1"/>
    <cellStyle name="Lien hypertexte visité" xfId="9088" builtinId="9" hidden="1"/>
    <cellStyle name="Lien hypertexte visité" xfId="9080" builtinId="9" hidden="1"/>
    <cellStyle name="Lien hypertexte visité" xfId="9072" builtinId="9" hidden="1"/>
    <cellStyle name="Lien hypertexte visité" xfId="9064" builtinId="9" hidden="1"/>
    <cellStyle name="Lien hypertexte visité" xfId="9056" builtinId="9" hidden="1"/>
    <cellStyle name="Lien hypertexte visité" xfId="9048" builtinId="9" hidden="1"/>
    <cellStyle name="Lien hypertexte visité" xfId="9040" builtinId="9" hidden="1"/>
    <cellStyle name="Lien hypertexte visité" xfId="9032" builtinId="9" hidden="1"/>
    <cellStyle name="Lien hypertexte visité" xfId="9024" builtinId="9" hidden="1"/>
    <cellStyle name="Lien hypertexte visité" xfId="9016" builtinId="9" hidden="1"/>
    <cellStyle name="Lien hypertexte visité" xfId="9008" builtinId="9" hidden="1"/>
    <cellStyle name="Lien hypertexte visité" xfId="9000" builtinId="9" hidden="1"/>
    <cellStyle name="Lien hypertexte visité" xfId="8992" builtinId="9" hidden="1"/>
    <cellStyle name="Lien hypertexte visité" xfId="8984" builtinId="9" hidden="1"/>
    <cellStyle name="Lien hypertexte visité" xfId="8976" builtinId="9" hidden="1"/>
    <cellStyle name="Lien hypertexte visité" xfId="8968" builtinId="9" hidden="1"/>
    <cellStyle name="Lien hypertexte visité" xfId="8960" builtinId="9" hidden="1"/>
    <cellStyle name="Lien hypertexte visité" xfId="8952" builtinId="9" hidden="1"/>
    <cellStyle name="Lien hypertexte visité" xfId="8944" builtinId="9" hidden="1"/>
    <cellStyle name="Lien hypertexte visité" xfId="8936" builtinId="9" hidden="1"/>
    <cellStyle name="Lien hypertexte visité" xfId="8928" builtinId="9" hidden="1"/>
    <cellStyle name="Lien hypertexte visité" xfId="8920" builtinId="9" hidden="1"/>
    <cellStyle name="Lien hypertexte visité" xfId="8912" builtinId="9" hidden="1"/>
    <cellStyle name="Lien hypertexte visité" xfId="8904" builtinId="9" hidden="1"/>
    <cellStyle name="Lien hypertexte visité" xfId="8896" builtinId="9" hidden="1"/>
    <cellStyle name="Lien hypertexte visité" xfId="8888" builtinId="9" hidden="1"/>
    <cellStyle name="Lien hypertexte visité" xfId="8880" builtinId="9" hidden="1"/>
    <cellStyle name="Lien hypertexte visité" xfId="8872" builtinId="9" hidden="1"/>
    <cellStyle name="Lien hypertexte visité" xfId="8864" builtinId="9" hidden="1"/>
    <cellStyle name="Lien hypertexte visité" xfId="8856" builtinId="9" hidden="1"/>
    <cellStyle name="Lien hypertexte visité" xfId="8848" builtinId="9" hidden="1"/>
    <cellStyle name="Lien hypertexte visité" xfId="8840" builtinId="9" hidden="1"/>
    <cellStyle name="Lien hypertexte visité" xfId="8832" builtinId="9" hidden="1"/>
    <cellStyle name="Lien hypertexte visité" xfId="8824" builtinId="9" hidden="1"/>
    <cellStyle name="Lien hypertexte visité" xfId="8816" builtinId="9" hidden="1"/>
    <cellStyle name="Lien hypertexte visité" xfId="8808" builtinId="9" hidden="1"/>
    <cellStyle name="Lien hypertexte visité" xfId="8800" builtinId="9" hidden="1"/>
    <cellStyle name="Lien hypertexte visité" xfId="8792" builtinId="9" hidden="1"/>
    <cellStyle name="Lien hypertexte visité" xfId="8784" builtinId="9" hidden="1"/>
    <cellStyle name="Lien hypertexte visité" xfId="8776" builtinId="9" hidden="1"/>
    <cellStyle name="Lien hypertexte visité" xfId="8768" builtinId="9" hidden="1"/>
    <cellStyle name="Lien hypertexte visité" xfId="8760" builtinId="9" hidden="1"/>
    <cellStyle name="Lien hypertexte visité" xfId="8752" builtinId="9" hidden="1"/>
    <cellStyle name="Lien hypertexte visité" xfId="8744" builtinId="9" hidden="1"/>
    <cellStyle name="Lien hypertexte visité" xfId="8736" builtinId="9" hidden="1"/>
    <cellStyle name="Lien hypertexte visité" xfId="8728" builtinId="9" hidden="1"/>
    <cellStyle name="Lien hypertexte visité" xfId="8720" builtinId="9" hidden="1"/>
    <cellStyle name="Lien hypertexte visité" xfId="8712" builtinId="9" hidden="1"/>
    <cellStyle name="Lien hypertexte visité" xfId="8704" builtinId="9" hidden="1"/>
    <cellStyle name="Lien hypertexte visité" xfId="8696" builtinId="9" hidden="1"/>
    <cellStyle name="Lien hypertexte visité" xfId="8688" builtinId="9" hidden="1"/>
    <cellStyle name="Lien hypertexte visité" xfId="8680" builtinId="9" hidden="1"/>
    <cellStyle name="Lien hypertexte visité" xfId="8672" builtinId="9" hidden="1"/>
    <cellStyle name="Lien hypertexte visité" xfId="8664" builtinId="9" hidden="1"/>
    <cellStyle name="Lien hypertexte visité" xfId="8656" builtinId="9" hidden="1"/>
    <cellStyle name="Lien hypertexte visité" xfId="8648" builtinId="9" hidden="1"/>
    <cellStyle name="Lien hypertexte visité" xfId="8640" builtinId="9" hidden="1"/>
    <cellStyle name="Lien hypertexte visité" xfId="8632" builtinId="9" hidden="1"/>
    <cellStyle name="Lien hypertexte visité" xfId="8624" builtinId="9" hidden="1"/>
    <cellStyle name="Lien hypertexte visité" xfId="8616" builtinId="9" hidden="1"/>
    <cellStyle name="Lien hypertexte visité" xfId="8608" builtinId="9" hidden="1"/>
    <cellStyle name="Lien hypertexte visité" xfId="8600" builtinId="9" hidden="1"/>
    <cellStyle name="Lien hypertexte visité" xfId="8592" builtinId="9" hidden="1"/>
    <cellStyle name="Lien hypertexte visité" xfId="8584" builtinId="9" hidden="1"/>
    <cellStyle name="Lien hypertexte visité" xfId="8576" builtinId="9" hidden="1"/>
    <cellStyle name="Lien hypertexte visité" xfId="8568" builtinId="9" hidden="1"/>
    <cellStyle name="Lien hypertexte visité" xfId="8560" builtinId="9" hidden="1"/>
    <cellStyle name="Lien hypertexte visité" xfId="8552" builtinId="9" hidden="1"/>
    <cellStyle name="Lien hypertexte visité" xfId="8544" builtinId="9" hidden="1"/>
    <cellStyle name="Lien hypertexte visité" xfId="8536" builtinId="9" hidden="1"/>
    <cellStyle name="Lien hypertexte visité" xfId="8528" builtinId="9" hidden="1"/>
    <cellStyle name="Lien hypertexte visité" xfId="8520" builtinId="9" hidden="1"/>
    <cellStyle name="Lien hypertexte visité" xfId="8512" builtinId="9" hidden="1"/>
    <cellStyle name="Lien hypertexte visité" xfId="8504" builtinId="9" hidden="1"/>
    <cellStyle name="Lien hypertexte visité" xfId="8496" builtinId="9" hidden="1"/>
    <cellStyle name="Lien hypertexte visité" xfId="8488" builtinId="9" hidden="1"/>
    <cellStyle name="Lien hypertexte visité" xfId="8480" builtinId="9" hidden="1"/>
    <cellStyle name="Lien hypertexte visité" xfId="8472" builtinId="9" hidden="1"/>
    <cellStyle name="Lien hypertexte visité" xfId="8464" builtinId="9" hidden="1"/>
    <cellStyle name="Lien hypertexte visité" xfId="8456" builtinId="9" hidden="1"/>
    <cellStyle name="Lien hypertexte visité" xfId="8448" builtinId="9" hidden="1"/>
    <cellStyle name="Lien hypertexte visité" xfId="8440" builtinId="9" hidden="1"/>
    <cellStyle name="Lien hypertexte visité" xfId="8432" builtinId="9" hidden="1"/>
    <cellStyle name="Lien hypertexte visité" xfId="8424" builtinId="9" hidden="1"/>
    <cellStyle name="Lien hypertexte visité" xfId="8416" builtinId="9" hidden="1"/>
    <cellStyle name="Lien hypertexte visité" xfId="8408" builtinId="9" hidden="1"/>
    <cellStyle name="Lien hypertexte visité" xfId="8400" builtinId="9" hidden="1"/>
    <cellStyle name="Lien hypertexte visité" xfId="8392" builtinId="9" hidden="1"/>
    <cellStyle name="Lien hypertexte visité" xfId="8384" builtinId="9" hidden="1"/>
    <cellStyle name="Lien hypertexte visité" xfId="8376" builtinId="9" hidden="1"/>
    <cellStyle name="Lien hypertexte visité" xfId="8368" builtinId="9" hidden="1"/>
    <cellStyle name="Lien hypertexte visité" xfId="8360" builtinId="9" hidden="1"/>
    <cellStyle name="Lien hypertexte visité" xfId="8352" builtinId="9" hidden="1"/>
    <cellStyle name="Lien hypertexte visité" xfId="8344" builtinId="9" hidden="1"/>
    <cellStyle name="Lien hypertexte visité" xfId="8336" builtinId="9" hidden="1"/>
    <cellStyle name="Lien hypertexte visité" xfId="8328" builtinId="9" hidden="1"/>
    <cellStyle name="Lien hypertexte visité" xfId="8320" builtinId="9" hidden="1"/>
    <cellStyle name="Lien hypertexte visité" xfId="8312" builtinId="9" hidden="1"/>
    <cellStyle name="Lien hypertexte visité" xfId="8304" builtinId="9" hidden="1"/>
    <cellStyle name="Lien hypertexte visité" xfId="8296" builtinId="9" hidden="1"/>
    <cellStyle name="Lien hypertexte visité" xfId="8288" builtinId="9" hidden="1"/>
    <cellStyle name="Lien hypertexte visité" xfId="8280" builtinId="9" hidden="1"/>
    <cellStyle name="Lien hypertexte visité" xfId="8272" builtinId="9" hidden="1"/>
    <cellStyle name="Lien hypertexte visité" xfId="8264" builtinId="9" hidden="1"/>
    <cellStyle name="Lien hypertexte visité" xfId="8256" builtinId="9" hidden="1"/>
    <cellStyle name="Lien hypertexte visité" xfId="8248" builtinId="9" hidden="1"/>
    <cellStyle name="Lien hypertexte visité" xfId="8240" builtinId="9" hidden="1"/>
    <cellStyle name="Lien hypertexte visité" xfId="8232" builtinId="9" hidden="1"/>
    <cellStyle name="Lien hypertexte visité" xfId="8224" builtinId="9" hidden="1"/>
    <cellStyle name="Lien hypertexte visité" xfId="8216" builtinId="9" hidden="1"/>
    <cellStyle name="Lien hypertexte visité" xfId="8208" builtinId="9" hidden="1"/>
    <cellStyle name="Lien hypertexte visité" xfId="8200" builtinId="9" hidden="1"/>
    <cellStyle name="Lien hypertexte visité" xfId="8192" builtinId="9" hidden="1"/>
    <cellStyle name="Lien hypertexte visité" xfId="8184" builtinId="9" hidden="1"/>
    <cellStyle name="Lien hypertexte visité" xfId="8176" builtinId="9" hidden="1"/>
    <cellStyle name="Lien hypertexte visité" xfId="8168" builtinId="9" hidden="1"/>
    <cellStyle name="Lien hypertexte visité" xfId="8160" builtinId="9" hidden="1"/>
    <cellStyle name="Lien hypertexte visité" xfId="8152" builtinId="9" hidden="1"/>
    <cellStyle name="Lien hypertexte visité" xfId="8144" builtinId="9" hidden="1"/>
    <cellStyle name="Lien hypertexte visité" xfId="8136" builtinId="9" hidden="1"/>
    <cellStyle name="Lien hypertexte visité" xfId="8128" builtinId="9" hidden="1"/>
    <cellStyle name="Lien hypertexte visité" xfId="8120" builtinId="9" hidden="1"/>
    <cellStyle name="Lien hypertexte visité" xfId="8112" builtinId="9" hidden="1"/>
    <cellStyle name="Lien hypertexte visité" xfId="8104" builtinId="9" hidden="1"/>
    <cellStyle name="Lien hypertexte visité" xfId="8096" builtinId="9" hidden="1"/>
    <cellStyle name="Lien hypertexte visité" xfId="8088" builtinId="9" hidden="1"/>
    <cellStyle name="Lien hypertexte visité" xfId="8080" builtinId="9" hidden="1"/>
    <cellStyle name="Lien hypertexte visité" xfId="8072" builtinId="9" hidden="1"/>
    <cellStyle name="Lien hypertexte visité" xfId="8064" builtinId="9" hidden="1"/>
    <cellStyle name="Lien hypertexte visité" xfId="8056" builtinId="9" hidden="1"/>
    <cellStyle name="Lien hypertexte visité" xfId="8048" builtinId="9" hidden="1"/>
    <cellStyle name="Lien hypertexte visité" xfId="8040" builtinId="9" hidden="1"/>
    <cellStyle name="Lien hypertexte visité" xfId="8032" builtinId="9" hidden="1"/>
    <cellStyle name="Lien hypertexte visité" xfId="8024" builtinId="9" hidden="1"/>
    <cellStyle name="Lien hypertexte visité" xfId="8016" builtinId="9" hidden="1"/>
    <cellStyle name="Lien hypertexte visité" xfId="8008" builtinId="9" hidden="1"/>
    <cellStyle name="Lien hypertexte visité" xfId="8000" builtinId="9" hidden="1"/>
    <cellStyle name="Lien hypertexte visité" xfId="7992" builtinId="9" hidden="1"/>
    <cellStyle name="Lien hypertexte visité" xfId="7984" builtinId="9" hidden="1"/>
    <cellStyle name="Lien hypertexte visité" xfId="7976" builtinId="9" hidden="1"/>
    <cellStyle name="Lien hypertexte visité" xfId="7968" builtinId="9" hidden="1"/>
    <cellStyle name="Lien hypertexte visité" xfId="7960" builtinId="9" hidden="1"/>
    <cellStyle name="Lien hypertexte visité" xfId="7952" builtinId="9" hidden="1"/>
    <cellStyle name="Lien hypertexte visité" xfId="7944" builtinId="9" hidden="1"/>
    <cellStyle name="Lien hypertexte visité" xfId="7936" builtinId="9" hidden="1"/>
    <cellStyle name="Lien hypertexte visité" xfId="7928" builtinId="9" hidden="1"/>
    <cellStyle name="Lien hypertexte visité" xfId="7920" builtinId="9" hidden="1"/>
    <cellStyle name="Lien hypertexte visité" xfId="7912" builtinId="9" hidden="1"/>
    <cellStyle name="Lien hypertexte visité" xfId="7904" builtinId="9" hidden="1"/>
    <cellStyle name="Lien hypertexte visité" xfId="7896" builtinId="9" hidden="1"/>
    <cellStyle name="Lien hypertexte visité" xfId="7888" builtinId="9" hidden="1"/>
    <cellStyle name="Lien hypertexte visité" xfId="7880" builtinId="9" hidden="1"/>
    <cellStyle name="Lien hypertexte visité" xfId="7872" builtinId="9" hidden="1"/>
    <cellStyle name="Lien hypertexte visité" xfId="7864" builtinId="9" hidden="1"/>
    <cellStyle name="Lien hypertexte visité" xfId="7856" builtinId="9" hidden="1"/>
    <cellStyle name="Lien hypertexte visité" xfId="7848" builtinId="9" hidden="1"/>
    <cellStyle name="Lien hypertexte visité" xfId="7840" builtinId="9" hidden="1"/>
    <cellStyle name="Lien hypertexte visité" xfId="7832" builtinId="9" hidden="1"/>
    <cellStyle name="Lien hypertexte visité" xfId="7824" builtinId="9" hidden="1"/>
    <cellStyle name="Lien hypertexte visité" xfId="7816" builtinId="9" hidden="1"/>
    <cellStyle name="Lien hypertexte visité" xfId="7807" builtinId="9" hidden="1"/>
    <cellStyle name="Lien hypertexte visité" xfId="7799" builtinId="9" hidden="1"/>
    <cellStyle name="Lien hypertexte visité" xfId="7791" builtinId="9" hidden="1"/>
    <cellStyle name="Lien hypertexte visité" xfId="7783" builtinId="9" hidden="1"/>
    <cellStyle name="Lien hypertexte visité" xfId="7775" builtinId="9" hidden="1"/>
    <cellStyle name="Lien hypertexte visité" xfId="7767" builtinId="9" hidden="1"/>
    <cellStyle name="Lien hypertexte visité" xfId="7759" builtinId="9" hidden="1"/>
    <cellStyle name="Lien hypertexte visité" xfId="7751" builtinId="9" hidden="1"/>
    <cellStyle name="Lien hypertexte visité" xfId="7743" builtinId="9" hidden="1"/>
    <cellStyle name="Lien hypertexte visité" xfId="7735" builtinId="9" hidden="1"/>
    <cellStyle name="Lien hypertexte visité" xfId="7727" builtinId="9" hidden="1"/>
    <cellStyle name="Lien hypertexte visité" xfId="7719" builtinId="9" hidden="1"/>
    <cellStyle name="Lien hypertexte visité" xfId="7711" builtinId="9" hidden="1"/>
    <cellStyle name="Lien hypertexte visité" xfId="7703" builtinId="9" hidden="1"/>
    <cellStyle name="Lien hypertexte visité" xfId="7695" builtinId="9" hidden="1"/>
    <cellStyle name="Lien hypertexte visité" xfId="7687" builtinId="9" hidden="1"/>
    <cellStyle name="Lien hypertexte visité" xfId="7679" builtinId="9" hidden="1"/>
    <cellStyle name="Lien hypertexte visité" xfId="7671" builtinId="9" hidden="1"/>
    <cellStyle name="Lien hypertexte visité" xfId="7663" builtinId="9" hidden="1"/>
    <cellStyle name="Lien hypertexte visité" xfId="7655" builtinId="9" hidden="1"/>
    <cellStyle name="Lien hypertexte visité" xfId="7647" builtinId="9" hidden="1"/>
    <cellStyle name="Lien hypertexte visité" xfId="7639" builtinId="9" hidden="1"/>
    <cellStyle name="Lien hypertexte visité" xfId="7631" builtinId="9" hidden="1"/>
    <cellStyle name="Lien hypertexte visité" xfId="7623" builtinId="9" hidden="1"/>
    <cellStyle name="Lien hypertexte visité" xfId="7615" builtinId="9" hidden="1"/>
    <cellStyle name="Lien hypertexte visité" xfId="7607" builtinId="9" hidden="1"/>
    <cellStyle name="Lien hypertexte visité" xfId="7599" builtinId="9" hidden="1"/>
    <cellStyle name="Lien hypertexte visité" xfId="7591" builtinId="9" hidden="1"/>
    <cellStyle name="Lien hypertexte visité" xfId="7583" builtinId="9" hidden="1"/>
    <cellStyle name="Lien hypertexte visité" xfId="7575" builtinId="9" hidden="1"/>
    <cellStyle name="Lien hypertexte visité" xfId="7567" builtinId="9" hidden="1"/>
    <cellStyle name="Lien hypertexte visité" xfId="7559" builtinId="9" hidden="1"/>
    <cellStyle name="Lien hypertexte visité" xfId="7551" builtinId="9" hidden="1"/>
    <cellStyle name="Lien hypertexte visité" xfId="7543" builtinId="9" hidden="1"/>
    <cellStyle name="Lien hypertexte visité" xfId="7535" builtinId="9" hidden="1"/>
    <cellStyle name="Lien hypertexte visité" xfId="7527" builtinId="9" hidden="1"/>
    <cellStyle name="Lien hypertexte visité" xfId="7519" builtinId="9" hidden="1"/>
    <cellStyle name="Lien hypertexte visité" xfId="7511" builtinId="9" hidden="1"/>
    <cellStyle name="Lien hypertexte visité" xfId="7503" builtinId="9" hidden="1"/>
    <cellStyle name="Lien hypertexte visité" xfId="7495" builtinId="9" hidden="1"/>
    <cellStyle name="Lien hypertexte visité" xfId="7487" builtinId="9" hidden="1"/>
    <cellStyle name="Lien hypertexte visité" xfId="7479" builtinId="9" hidden="1"/>
    <cellStyle name="Lien hypertexte visité" xfId="7471" builtinId="9" hidden="1"/>
    <cellStyle name="Lien hypertexte visité" xfId="7463" builtinId="9" hidden="1"/>
    <cellStyle name="Lien hypertexte visité" xfId="7455" builtinId="9" hidden="1"/>
    <cellStyle name="Lien hypertexte visité" xfId="7447" builtinId="9" hidden="1"/>
    <cellStyle name="Lien hypertexte visité" xfId="7439" builtinId="9" hidden="1"/>
    <cellStyle name="Lien hypertexte visité" xfId="7431" builtinId="9" hidden="1"/>
    <cellStyle name="Lien hypertexte visité" xfId="7423" builtinId="9" hidden="1"/>
    <cellStyle name="Lien hypertexte visité" xfId="7415" builtinId="9" hidden="1"/>
    <cellStyle name="Lien hypertexte visité" xfId="7407" builtinId="9" hidden="1"/>
    <cellStyle name="Lien hypertexte visité" xfId="7399" builtinId="9" hidden="1"/>
    <cellStyle name="Lien hypertexte visité" xfId="7391" builtinId="9" hidden="1"/>
    <cellStyle name="Lien hypertexte visité" xfId="7383" builtinId="9" hidden="1"/>
    <cellStyle name="Lien hypertexte visité" xfId="7375" builtinId="9" hidden="1"/>
    <cellStyle name="Lien hypertexte visité" xfId="7367" builtinId="9" hidden="1"/>
    <cellStyle name="Lien hypertexte visité" xfId="7359" builtinId="9" hidden="1"/>
    <cellStyle name="Lien hypertexte visité" xfId="7351" builtinId="9" hidden="1"/>
    <cellStyle name="Lien hypertexte visité" xfId="7343" builtinId="9" hidden="1"/>
    <cellStyle name="Lien hypertexte visité" xfId="7335" builtinId="9" hidden="1"/>
    <cellStyle name="Lien hypertexte visité" xfId="7327" builtinId="9" hidden="1"/>
    <cellStyle name="Lien hypertexte visité" xfId="7319" builtinId="9" hidden="1"/>
    <cellStyle name="Lien hypertexte visité" xfId="7311" builtinId="9" hidden="1"/>
    <cellStyle name="Lien hypertexte visité" xfId="7303" builtinId="9" hidden="1"/>
    <cellStyle name="Lien hypertexte visité" xfId="7295" builtinId="9" hidden="1"/>
    <cellStyle name="Lien hypertexte visité" xfId="7287" builtinId="9" hidden="1"/>
    <cellStyle name="Lien hypertexte visité" xfId="7279" builtinId="9" hidden="1"/>
    <cellStyle name="Lien hypertexte visité" xfId="7271" builtinId="9" hidden="1"/>
    <cellStyle name="Lien hypertexte visité" xfId="7263" builtinId="9" hidden="1"/>
    <cellStyle name="Lien hypertexte visité" xfId="7255" builtinId="9" hidden="1"/>
    <cellStyle name="Lien hypertexte visité" xfId="7247" builtinId="9" hidden="1"/>
    <cellStyle name="Lien hypertexte visité" xfId="7239" builtinId="9" hidden="1"/>
    <cellStyle name="Lien hypertexte visité" xfId="7231" builtinId="9" hidden="1"/>
    <cellStyle name="Lien hypertexte visité" xfId="7223" builtinId="9" hidden="1"/>
    <cellStyle name="Lien hypertexte visité" xfId="7215" builtinId="9" hidden="1"/>
    <cellStyle name="Lien hypertexte visité" xfId="7207" builtinId="9" hidden="1"/>
    <cellStyle name="Lien hypertexte visité" xfId="7199" builtinId="9" hidden="1"/>
    <cellStyle name="Lien hypertexte visité" xfId="7191" builtinId="9" hidden="1"/>
    <cellStyle name="Lien hypertexte visité" xfId="7183" builtinId="9" hidden="1"/>
    <cellStyle name="Lien hypertexte visité" xfId="7175" builtinId="9" hidden="1"/>
    <cellStyle name="Lien hypertexte visité" xfId="7167" builtinId="9" hidden="1"/>
    <cellStyle name="Lien hypertexte visité" xfId="7159" builtinId="9" hidden="1"/>
    <cellStyle name="Lien hypertexte visité" xfId="7151" builtinId="9" hidden="1"/>
    <cellStyle name="Lien hypertexte visité" xfId="7143" builtinId="9" hidden="1"/>
    <cellStyle name="Lien hypertexte visité" xfId="7135" builtinId="9" hidden="1"/>
    <cellStyle name="Lien hypertexte visité" xfId="7127" builtinId="9" hidden="1"/>
    <cellStyle name="Lien hypertexte visité" xfId="7119" builtinId="9" hidden="1"/>
    <cellStyle name="Lien hypertexte visité" xfId="7111" builtinId="9" hidden="1"/>
    <cellStyle name="Lien hypertexte visité" xfId="7103" builtinId="9" hidden="1"/>
    <cellStyle name="Lien hypertexte visité" xfId="7095" builtinId="9" hidden="1"/>
    <cellStyle name="Lien hypertexte visité" xfId="7087" builtinId="9" hidden="1"/>
    <cellStyle name="Lien hypertexte visité" xfId="7079" builtinId="9" hidden="1"/>
    <cellStyle name="Lien hypertexte visité" xfId="7071" builtinId="9" hidden="1"/>
    <cellStyle name="Lien hypertexte visité" xfId="7063" builtinId="9" hidden="1"/>
    <cellStyle name="Lien hypertexte visité" xfId="7055" builtinId="9" hidden="1"/>
    <cellStyle name="Lien hypertexte visité" xfId="7047" builtinId="9" hidden="1"/>
    <cellStyle name="Lien hypertexte visité" xfId="7039" builtinId="9" hidden="1"/>
    <cellStyle name="Lien hypertexte visité" xfId="7031" builtinId="9" hidden="1"/>
    <cellStyle name="Lien hypertexte visité" xfId="7023" builtinId="9" hidden="1"/>
    <cellStyle name="Lien hypertexte visité" xfId="7015" builtinId="9" hidden="1"/>
    <cellStyle name="Lien hypertexte visité" xfId="7007" builtinId="9" hidden="1"/>
    <cellStyle name="Lien hypertexte visité" xfId="6999" builtinId="9" hidden="1"/>
    <cellStyle name="Lien hypertexte visité" xfId="6991" builtinId="9" hidden="1"/>
    <cellStyle name="Lien hypertexte visité" xfId="6983" builtinId="9" hidden="1"/>
    <cellStyle name="Lien hypertexte visité" xfId="6975" builtinId="9" hidden="1"/>
    <cellStyle name="Lien hypertexte visité" xfId="6967" builtinId="9" hidden="1"/>
    <cellStyle name="Lien hypertexte visité" xfId="6959" builtinId="9" hidden="1"/>
    <cellStyle name="Lien hypertexte visité" xfId="6951" builtinId="9" hidden="1"/>
    <cellStyle name="Lien hypertexte visité" xfId="6943" builtinId="9" hidden="1"/>
    <cellStyle name="Lien hypertexte visité" xfId="6935" builtinId="9" hidden="1"/>
    <cellStyle name="Lien hypertexte visité" xfId="6927" builtinId="9" hidden="1"/>
    <cellStyle name="Lien hypertexte visité" xfId="6919" builtinId="9" hidden="1"/>
    <cellStyle name="Lien hypertexte visité" xfId="6911" builtinId="9" hidden="1"/>
    <cellStyle name="Lien hypertexte visité" xfId="6903" builtinId="9" hidden="1"/>
    <cellStyle name="Lien hypertexte visité" xfId="6895" builtinId="9" hidden="1"/>
    <cellStyle name="Lien hypertexte visité" xfId="6887" builtinId="9" hidden="1"/>
    <cellStyle name="Lien hypertexte visité" xfId="6879" builtinId="9" hidden="1"/>
    <cellStyle name="Lien hypertexte visité" xfId="6871" builtinId="9" hidden="1"/>
    <cellStyle name="Lien hypertexte visité" xfId="6863" builtinId="9" hidden="1"/>
    <cellStyle name="Lien hypertexte visité" xfId="6855" builtinId="9" hidden="1"/>
    <cellStyle name="Lien hypertexte visité" xfId="6847" builtinId="9" hidden="1"/>
    <cellStyle name="Lien hypertexte visité" xfId="6839" builtinId="9" hidden="1"/>
    <cellStyle name="Lien hypertexte visité" xfId="6831" builtinId="9" hidden="1"/>
    <cellStyle name="Lien hypertexte visité" xfId="6823" builtinId="9" hidden="1"/>
    <cellStyle name="Lien hypertexte visité" xfId="6815" builtinId="9" hidden="1"/>
    <cellStyle name="Lien hypertexte visité" xfId="6807" builtinId="9" hidden="1"/>
    <cellStyle name="Lien hypertexte visité" xfId="6799" builtinId="9" hidden="1"/>
    <cellStyle name="Lien hypertexte visité" xfId="6791" builtinId="9" hidden="1"/>
    <cellStyle name="Lien hypertexte visité" xfId="6783" builtinId="9" hidden="1"/>
    <cellStyle name="Lien hypertexte visité" xfId="6775" builtinId="9" hidden="1"/>
    <cellStyle name="Lien hypertexte visité" xfId="6767" builtinId="9" hidden="1"/>
    <cellStyle name="Lien hypertexte visité" xfId="6759" builtinId="9" hidden="1"/>
    <cellStyle name="Lien hypertexte visité" xfId="6751" builtinId="9" hidden="1"/>
    <cellStyle name="Lien hypertexte visité" xfId="6743" builtinId="9" hidden="1"/>
    <cellStyle name="Lien hypertexte visité" xfId="6735" builtinId="9" hidden="1"/>
    <cellStyle name="Lien hypertexte visité" xfId="6727" builtinId="9" hidden="1"/>
    <cellStyle name="Lien hypertexte visité" xfId="6719" builtinId="9" hidden="1"/>
    <cellStyle name="Lien hypertexte visité" xfId="6711" builtinId="9" hidden="1"/>
    <cellStyle name="Lien hypertexte visité" xfId="6703" builtinId="9" hidden="1"/>
    <cellStyle name="Lien hypertexte visité" xfId="6695" builtinId="9" hidden="1"/>
    <cellStyle name="Lien hypertexte visité" xfId="6687" builtinId="9" hidden="1"/>
    <cellStyle name="Lien hypertexte visité" xfId="6679" builtinId="9" hidden="1"/>
    <cellStyle name="Lien hypertexte visité" xfId="6671" builtinId="9" hidden="1"/>
    <cellStyle name="Lien hypertexte visité" xfId="6663" builtinId="9" hidden="1"/>
    <cellStyle name="Lien hypertexte visité" xfId="6655" builtinId="9" hidden="1"/>
    <cellStyle name="Lien hypertexte visité" xfId="6647" builtinId="9" hidden="1"/>
    <cellStyle name="Lien hypertexte visité" xfId="6639" builtinId="9" hidden="1"/>
    <cellStyle name="Lien hypertexte visité" xfId="6631" builtinId="9" hidden="1"/>
    <cellStyle name="Lien hypertexte visité" xfId="6623" builtinId="9" hidden="1"/>
    <cellStyle name="Lien hypertexte visité" xfId="6615" builtinId="9" hidden="1"/>
    <cellStyle name="Lien hypertexte visité" xfId="6607" builtinId="9" hidden="1"/>
    <cellStyle name="Lien hypertexte visité" xfId="6599" builtinId="9" hidden="1"/>
    <cellStyle name="Lien hypertexte visité" xfId="6591" builtinId="9" hidden="1"/>
    <cellStyle name="Lien hypertexte visité" xfId="6583" builtinId="9" hidden="1"/>
    <cellStyle name="Lien hypertexte visité" xfId="6575" builtinId="9" hidden="1"/>
    <cellStyle name="Lien hypertexte visité" xfId="6567" builtinId="9" hidden="1"/>
    <cellStyle name="Lien hypertexte visité" xfId="6559" builtinId="9" hidden="1"/>
    <cellStyle name="Lien hypertexte visité" xfId="6551" builtinId="9" hidden="1"/>
    <cellStyle name="Lien hypertexte visité" xfId="6543" builtinId="9" hidden="1"/>
    <cellStyle name="Lien hypertexte visité" xfId="6535" builtinId="9" hidden="1"/>
    <cellStyle name="Lien hypertexte visité" xfId="6527" builtinId="9" hidden="1"/>
    <cellStyle name="Lien hypertexte visité" xfId="6519" builtinId="9" hidden="1"/>
    <cellStyle name="Lien hypertexte visité" xfId="6511" builtinId="9" hidden="1"/>
    <cellStyle name="Lien hypertexte visité" xfId="6503" builtinId="9" hidden="1"/>
    <cellStyle name="Lien hypertexte visité" xfId="6495" builtinId="9" hidden="1"/>
    <cellStyle name="Lien hypertexte visité" xfId="6487" builtinId="9" hidden="1"/>
    <cellStyle name="Lien hypertexte visité" xfId="6479" builtinId="9" hidden="1"/>
    <cellStyle name="Lien hypertexte visité" xfId="6471" builtinId="9" hidden="1"/>
    <cellStyle name="Lien hypertexte visité" xfId="6463" builtinId="9" hidden="1"/>
    <cellStyle name="Lien hypertexte visité" xfId="6455" builtinId="9" hidden="1"/>
    <cellStyle name="Lien hypertexte visité" xfId="6447" builtinId="9" hidden="1"/>
    <cellStyle name="Lien hypertexte visité" xfId="6439" builtinId="9" hidden="1"/>
    <cellStyle name="Lien hypertexte visité" xfId="6431" builtinId="9" hidden="1"/>
    <cellStyle name="Lien hypertexte visité" xfId="6423" builtinId="9" hidden="1"/>
    <cellStyle name="Lien hypertexte visité" xfId="6415" builtinId="9" hidden="1"/>
    <cellStyle name="Lien hypertexte visité" xfId="6407" builtinId="9" hidden="1"/>
    <cellStyle name="Lien hypertexte visité" xfId="6399" builtinId="9" hidden="1"/>
    <cellStyle name="Lien hypertexte visité" xfId="6391" builtinId="9" hidden="1"/>
    <cellStyle name="Lien hypertexte visité" xfId="6383" builtinId="9" hidden="1"/>
    <cellStyle name="Lien hypertexte visité" xfId="6375" builtinId="9" hidden="1"/>
    <cellStyle name="Lien hypertexte visité" xfId="6367" builtinId="9" hidden="1"/>
    <cellStyle name="Lien hypertexte visité" xfId="6359" builtinId="9" hidden="1"/>
    <cellStyle name="Lien hypertexte visité" xfId="6351" builtinId="9" hidden="1"/>
    <cellStyle name="Lien hypertexte visité" xfId="6343" builtinId="9" hidden="1"/>
    <cellStyle name="Lien hypertexte visité" xfId="6335" builtinId="9" hidden="1"/>
    <cellStyle name="Lien hypertexte visité" xfId="6327" builtinId="9" hidden="1"/>
    <cellStyle name="Lien hypertexte visité" xfId="6319" builtinId="9" hidden="1"/>
    <cellStyle name="Lien hypertexte visité" xfId="6311" builtinId="9" hidden="1"/>
    <cellStyle name="Lien hypertexte visité" xfId="6303" builtinId="9" hidden="1"/>
    <cellStyle name="Lien hypertexte visité" xfId="6295" builtinId="9" hidden="1"/>
    <cellStyle name="Lien hypertexte visité" xfId="6287" builtinId="9" hidden="1"/>
    <cellStyle name="Lien hypertexte visité" xfId="6279" builtinId="9" hidden="1"/>
    <cellStyle name="Lien hypertexte visité" xfId="6271" builtinId="9" hidden="1"/>
    <cellStyle name="Lien hypertexte visité" xfId="6263" builtinId="9" hidden="1"/>
    <cellStyle name="Lien hypertexte visité" xfId="6255" builtinId="9" hidden="1"/>
    <cellStyle name="Lien hypertexte visité" xfId="6247" builtinId="9" hidden="1"/>
    <cellStyle name="Lien hypertexte visité" xfId="6239" builtinId="9" hidden="1"/>
    <cellStyle name="Lien hypertexte visité" xfId="6231" builtinId="9" hidden="1"/>
    <cellStyle name="Lien hypertexte visité" xfId="6223" builtinId="9" hidden="1"/>
    <cellStyle name="Lien hypertexte visité" xfId="6215" builtinId="9" hidden="1"/>
    <cellStyle name="Lien hypertexte visité" xfId="6207" builtinId="9" hidden="1"/>
    <cellStyle name="Lien hypertexte visité" xfId="6199" builtinId="9" hidden="1"/>
    <cellStyle name="Lien hypertexte visité" xfId="6191" builtinId="9" hidden="1"/>
    <cellStyle name="Lien hypertexte visité" xfId="6183" builtinId="9" hidden="1"/>
    <cellStyle name="Lien hypertexte visité" xfId="6175" builtinId="9" hidden="1"/>
    <cellStyle name="Lien hypertexte visité" xfId="6167" builtinId="9" hidden="1"/>
    <cellStyle name="Lien hypertexte visité" xfId="6159" builtinId="9" hidden="1"/>
    <cellStyle name="Lien hypertexte visité" xfId="6151" builtinId="9" hidden="1"/>
    <cellStyle name="Lien hypertexte visité" xfId="6143" builtinId="9" hidden="1"/>
    <cellStyle name="Lien hypertexte visité" xfId="6135" builtinId="9" hidden="1"/>
    <cellStyle name="Lien hypertexte visité" xfId="6127" builtinId="9" hidden="1"/>
    <cellStyle name="Lien hypertexte visité" xfId="6119" builtinId="9" hidden="1"/>
    <cellStyle name="Lien hypertexte visité" xfId="6111" builtinId="9" hidden="1"/>
    <cellStyle name="Lien hypertexte visité" xfId="6103" builtinId="9" hidden="1"/>
    <cellStyle name="Lien hypertexte visité" xfId="6095" builtinId="9" hidden="1"/>
    <cellStyle name="Lien hypertexte visité" xfId="6087" builtinId="9" hidden="1"/>
    <cellStyle name="Lien hypertexte visité" xfId="6079" builtinId="9" hidden="1"/>
    <cellStyle name="Lien hypertexte visité" xfId="6071" builtinId="9" hidden="1"/>
    <cellStyle name="Lien hypertexte visité" xfId="6063" builtinId="9" hidden="1"/>
    <cellStyle name="Lien hypertexte visité" xfId="6055" builtinId="9" hidden="1"/>
    <cellStyle name="Lien hypertexte visité" xfId="6047" builtinId="9" hidden="1"/>
    <cellStyle name="Lien hypertexte visité" xfId="6039" builtinId="9" hidden="1"/>
    <cellStyle name="Lien hypertexte visité" xfId="6031" builtinId="9" hidden="1"/>
    <cellStyle name="Lien hypertexte visité" xfId="6023" builtinId="9" hidden="1"/>
    <cellStyle name="Lien hypertexte visité" xfId="6015" builtinId="9" hidden="1"/>
    <cellStyle name="Lien hypertexte visité" xfId="6007" builtinId="9" hidden="1"/>
    <cellStyle name="Lien hypertexte visité" xfId="5999" builtinId="9" hidden="1"/>
    <cellStyle name="Lien hypertexte visité" xfId="5991" builtinId="9" hidden="1"/>
    <cellStyle name="Lien hypertexte visité" xfId="5983" builtinId="9" hidden="1"/>
    <cellStyle name="Lien hypertexte visité" xfId="5975" builtinId="9" hidden="1"/>
    <cellStyle name="Lien hypertexte visité" xfId="5967" builtinId="9" hidden="1"/>
    <cellStyle name="Lien hypertexte visité" xfId="5959" builtinId="9" hidden="1"/>
    <cellStyle name="Lien hypertexte visité" xfId="5951" builtinId="9" hidden="1"/>
    <cellStyle name="Lien hypertexte visité" xfId="5943" builtinId="9" hidden="1"/>
    <cellStyle name="Lien hypertexte visité" xfId="5935" builtinId="9" hidden="1"/>
    <cellStyle name="Lien hypertexte visité" xfId="5927" builtinId="9" hidden="1"/>
    <cellStyle name="Lien hypertexte visité" xfId="5919" builtinId="9" hidden="1"/>
    <cellStyle name="Lien hypertexte visité" xfId="5911" builtinId="9" hidden="1"/>
    <cellStyle name="Lien hypertexte visité" xfId="5903" builtinId="9" hidden="1"/>
    <cellStyle name="Lien hypertexte visité" xfId="5895" builtinId="9" hidden="1"/>
    <cellStyle name="Lien hypertexte visité" xfId="5887" builtinId="9" hidden="1"/>
    <cellStyle name="Lien hypertexte visité" xfId="5879" builtinId="9" hidden="1"/>
    <cellStyle name="Lien hypertexte visité" xfId="5871" builtinId="9" hidden="1"/>
    <cellStyle name="Lien hypertexte visité" xfId="5863" builtinId="9" hidden="1"/>
    <cellStyle name="Lien hypertexte visité" xfId="5855" builtinId="9" hidden="1"/>
    <cellStyle name="Lien hypertexte visité" xfId="5847" builtinId="9" hidden="1"/>
    <cellStyle name="Lien hypertexte visité" xfId="5839" builtinId="9" hidden="1"/>
    <cellStyle name="Lien hypertexte visité" xfId="5831" builtinId="9" hidden="1"/>
    <cellStyle name="Lien hypertexte visité" xfId="5823" builtinId="9" hidden="1"/>
    <cellStyle name="Lien hypertexte visité" xfId="5815" builtinId="9" hidden="1"/>
    <cellStyle name="Lien hypertexte visité" xfId="5807" builtinId="9" hidden="1"/>
    <cellStyle name="Lien hypertexte visité" xfId="5799" builtinId="9" hidden="1"/>
    <cellStyle name="Lien hypertexte visité" xfId="5791" builtinId="9" hidden="1"/>
    <cellStyle name="Lien hypertexte visité" xfId="5783" builtinId="9" hidden="1"/>
    <cellStyle name="Lien hypertexte visité" xfId="5775" builtinId="9" hidden="1"/>
    <cellStyle name="Lien hypertexte visité" xfId="5767" builtinId="9" hidden="1"/>
    <cellStyle name="Lien hypertexte visité" xfId="5759" builtinId="9" hidden="1"/>
    <cellStyle name="Lien hypertexte visité" xfId="5751" builtinId="9" hidden="1"/>
    <cellStyle name="Lien hypertexte visité" xfId="5743" builtinId="9" hidden="1"/>
    <cellStyle name="Lien hypertexte visité" xfId="5735" builtinId="9" hidden="1"/>
    <cellStyle name="Lien hypertexte visité" xfId="5727" builtinId="9" hidden="1"/>
    <cellStyle name="Lien hypertexte visité" xfId="5719" builtinId="9" hidden="1"/>
    <cellStyle name="Lien hypertexte visité" xfId="5711" builtinId="9" hidden="1"/>
    <cellStyle name="Lien hypertexte visité" xfId="5703" builtinId="9" hidden="1"/>
    <cellStyle name="Lien hypertexte visité" xfId="5695" builtinId="9" hidden="1"/>
    <cellStyle name="Lien hypertexte visité" xfId="5687" builtinId="9" hidden="1"/>
    <cellStyle name="Lien hypertexte visité" xfId="5679" builtinId="9" hidden="1"/>
    <cellStyle name="Lien hypertexte visité" xfId="5671" builtinId="9" hidden="1"/>
    <cellStyle name="Lien hypertexte visité" xfId="5663" builtinId="9" hidden="1"/>
    <cellStyle name="Lien hypertexte visité" xfId="5655" builtinId="9" hidden="1"/>
    <cellStyle name="Lien hypertexte visité" xfId="5647" builtinId="9" hidden="1"/>
    <cellStyle name="Lien hypertexte visité" xfId="5639" builtinId="9" hidden="1"/>
    <cellStyle name="Lien hypertexte visité" xfId="5631" builtinId="9" hidden="1"/>
    <cellStyle name="Lien hypertexte visité" xfId="5623" builtinId="9" hidden="1"/>
    <cellStyle name="Lien hypertexte visité" xfId="5615" builtinId="9" hidden="1"/>
    <cellStyle name="Lien hypertexte visité" xfId="5607" builtinId="9" hidden="1"/>
    <cellStyle name="Lien hypertexte visité" xfId="5599" builtinId="9" hidden="1"/>
    <cellStyle name="Lien hypertexte visité" xfId="5591" builtinId="9" hidden="1"/>
    <cellStyle name="Lien hypertexte visité" xfId="5583" builtinId="9" hidden="1"/>
    <cellStyle name="Lien hypertexte visité" xfId="5575" builtinId="9" hidden="1"/>
    <cellStyle name="Lien hypertexte visité" xfId="5567" builtinId="9" hidden="1"/>
    <cellStyle name="Lien hypertexte visité" xfId="5559" builtinId="9" hidden="1"/>
    <cellStyle name="Lien hypertexte visité" xfId="5551" builtinId="9" hidden="1"/>
    <cellStyle name="Lien hypertexte visité" xfId="5543" builtinId="9" hidden="1"/>
    <cellStyle name="Lien hypertexte visité" xfId="5535" builtinId="9" hidden="1"/>
    <cellStyle name="Lien hypertexte visité" xfId="5527" builtinId="9" hidden="1"/>
    <cellStyle name="Lien hypertexte visité" xfId="5519" builtinId="9" hidden="1"/>
    <cellStyle name="Lien hypertexte visité" xfId="5511" builtinId="9" hidden="1"/>
    <cellStyle name="Lien hypertexte visité" xfId="5503" builtinId="9" hidden="1"/>
    <cellStyle name="Lien hypertexte visité" xfId="5495" builtinId="9" hidden="1"/>
    <cellStyle name="Lien hypertexte visité" xfId="5487" builtinId="9" hidden="1"/>
    <cellStyle name="Lien hypertexte visité" xfId="5479" builtinId="9" hidden="1"/>
    <cellStyle name="Lien hypertexte visité" xfId="5471" builtinId="9" hidden="1"/>
    <cellStyle name="Lien hypertexte visité" xfId="5463" builtinId="9" hidden="1"/>
    <cellStyle name="Lien hypertexte visité" xfId="5455" builtinId="9" hidden="1"/>
    <cellStyle name="Lien hypertexte visité" xfId="5447" builtinId="9" hidden="1"/>
    <cellStyle name="Lien hypertexte visité" xfId="5439" builtinId="9" hidden="1"/>
    <cellStyle name="Lien hypertexte visité" xfId="5431" builtinId="9" hidden="1"/>
    <cellStyle name="Lien hypertexte visité" xfId="5423" builtinId="9" hidden="1"/>
    <cellStyle name="Lien hypertexte visité" xfId="5415" builtinId="9" hidden="1"/>
    <cellStyle name="Lien hypertexte visité" xfId="5407" builtinId="9" hidden="1"/>
    <cellStyle name="Lien hypertexte visité" xfId="5399" builtinId="9" hidden="1"/>
    <cellStyle name="Lien hypertexte visité" xfId="5391" builtinId="9" hidden="1"/>
    <cellStyle name="Lien hypertexte visité" xfId="5383" builtinId="9" hidden="1"/>
    <cellStyle name="Lien hypertexte visité" xfId="5375" builtinId="9" hidden="1"/>
    <cellStyle name="Lien hypertexte visité" xfId="5367" builtinId="9" hidden="1"/>
    <cellStyle name="Lien hypertexte visité" xfId="5359" builtinId="9" hidden="1"/>
    <cellStyle name="Lien hypertexte visité" xfId="5351" builtinId="9" hidden="1"/>
    <cellStyle name="Lien hypertexte visité" xfId="5343" builtinId="9" hidden="1"/>
    <cellStyle name="Lien hypertexte visité" xfId="5335" builtinId="9" hidden="1"/>
    <cellStyle name="Lien hypertexte visité" xfId="5327" builtinId="9" hidden="1"/>
    <cellStyle name="Lien hypertexte visité" xfId="5319" builtinId="9" hidden="1"/>
    <cellStyle name="Lien hypertexte visité" xfId="5311" builtinId="9" hidden="1"/>
    <cellStyle name="Lien hypertexte visité" xfId="5303" builtinId="9" hidden="1"/>
    <cellStyle name="Lien hypertexte visité" xfId="5295" builtinId="9" hidden="1"/>
    <cellStyle name="Lien hypertexte visité" xfId="5287" builtinId="9" hidden="1"/>
    <cellStyle name="Lien hypertexte visité" xfId="5279" builtinId="9" hidden="1"/>
    <cellStyle name="Lien hypertexte visité" xfId="5271" builtinId="9" hidden="1"/>
    <cellStyle name="Lien hypertexte visité" xfId="5263" builtinId="9" hidden="1"/>
    <cellStyle name="Lien hypertexte visité" xfId="5255" builtinId="9" hidden="1"/>
    <cellStyle name="Lien hypertexte visité" xfId="5247" builtinId="9" hidden="1"/>
    <cellStyle name="Lien hypertexte visité" xfId="5239" builtinId="9" hidden="1"/>
    <cellStyle name="Lien hypertexte visité" xfId="5231" builtinId="9" hidden="1"/>
    <cellStyle name="Lien hypertexte visité" xfId="5223" builtinId="9" hidden="1"/>
    <cellStyle name="Lien hypertexte visité" xfId="5215" builtinId="9" hidden="1"/>
    <cellStyle name="Lien hypertexte visité" xfId="5207" builtinId="9" hidden="1"/>
    <cellStyle name="Lien hypertexte visité" xfId="5199" builtinId="9" hidden="1"/>
    <cellStyle name="Lien hypertexte visité" xfId="5191" builtinId="9" hidden="1"/>
    <cellStyle name="Lien hypertexte visité" xfId="5183" builtinId="9" hidden="1"/>
    <cellStyle name="Lien hypertexte visité" xfId="5175" builtinId="9" hidden="1"/>
    <cellStyle name="Lien hypertexte visité" xfId="5167" builtinId="9" hidden="1"/>
    <cellStyle name="Lien hypertexte visité" xfId="5159" builtinId="9" hidden="1"/>
    <cellStyle name="Lien hypertexte visité" xfId="5151" builtinId="9" hidden="1"/>
    <cellStyle name="Lien hypertexte visité" xfId="5143" builtinId="9" hidden="1"/>
    <cellStyle name="Lien hypertexte visité" xfId="5135" builtinId="9" hidden="1"/>
    <cellStyle name="Lien hypertexte visité" xfId="5127" builtinId="9" hidden="1"/>
    <cellStyle name="Lien hypertexte visité" xfId="5119" builtinId="9" hidden="1"/>
    <cellStyle name="Lien hypertexte visité" xfId="5111" builtinId="9" hidden="1"/>
    <cellStyle name="Lien hypertexte visité" xfId="5103" builtinId="9" hidden="1"/>
    <cellStyle name="Lien hypertexte visité" xfId="5095" builtinId="9" hidden="1"/>
    <cellStyle name="Lien hypertexte visité" xfId="5087" builtinId="9" hidden="1"/>
    <cellStyle name="Lien hypertexte visité" xfId="5079" builtinId="9" hidden="1"/>
    <cellStyle name="Lien hypertexte visité" xfId="5071" builtinId="9" hidden="1"/>
    <cellStyle name="Lien hypertexte visité" xfId="5063" builtinId="9" hidden="1"/>
    <cellStyle name="Lien hypertexte visité" xfId="5055" builtinId="9" hidden="1"/>
    <cellStyle name="Lien hypertexte visité" xfId="5047" builtinId="9" hidden="1"/>
    <cellStyle name="Lien hypertexte visité" xfId="5039" builtinId="9" hidden="1"/>
    <cellStyle name="Lien hypertexte visité" xfId="5031" builtinId="9" hidden="1"/>
    <cellStyle name="Lien hypertexte visité" xfId="5023" builtinId="9" hidden="1"/>
    <cellStyle name="Lien hypertexte visité" xfId="5015" builtinId="9" hidden="1"/>
    <cellStyle name="Lien hypertexte visité" xfId="5007" builtinId="9" hidden="1"/>
    <cellStyle name="Lien hypertexte visité" xfId="4999" builtinId="9" hidden="1"/>
    <cellStyle name="Lien hypertexte visité" xfId="4991" builtinId="9" hidden="1"/>
    <cellStyle name="Lien hypertexte visité" xfId="4983" builtinId="9" hidden="1"/>
    <cellStyle name="Lien hypertexte visité" xfId="4975" builtinId="9" hidden="1"/>
    <cellStyle name="Lien hypertexte visité" xfId="4967" builtinId="9" hidden="1"/>
    <cellStyle name="Lien hypertexte visité" xfId="4959" builtinId="9" hidden="1"/>
    <cellStyle name="Lien hypertexte visité" xfId="4951" builtinId="9" hidden="1"/>
    <cellStyle name="Lien hypertexte visité" xfId="4943" builtinId="9" hidden="1"/>
    <cellStyle name="Lien hypertexte visité" xfId="4935" builtinId="9" hidden="1"/>
    <cellStyle name="Lien hypertexte visité" xfId="4927" builtinId="9" hidden="1"/>
    <cellStyle name="Lien hypertexte visité" xfId="4919" builtinId="9" hidden="1"/>
    <cellStyle name="Lien hypertexte visité" xfId="4911" builtinId="9" hidden="1"/>
    <cellStyle name="Lien hypertexte visité" xfId="4903" builtinId="9" hidden="1"/>
    <cellStyle name="Lien hypertexte visité" xfId="4895" builtinId="9" hidden="1"/>
    <cellStyle name="Lien hypertexte visité" xfId="4887" builtinId="9" hidden="1"/>
    <cellStyle name="Lien hypertexte visité" xfId="4879" builtinId="9" hidden="1"/>
    <cellStyle name="Lien hypertexte visité" xfId="4871" builtinId="9" hidden="1"/>
    <cellStyle name="Lien hypertexte visité" xfId="4863" builtinId="9" hidden="1"/>
    <cellStyle name="Lien hypertexte visité" xfId="4855" builtinId="9" hidden="1"/>
    <cellStyle name="Lien hypertexte visité" xfId="4847" builtinId="9" hidden="1"/>
    <cellStyle name="Lien hypertexte visité" xfId="4839" builtinId="9" hidden="1"/>
    <cellStyle name="Lien hypertexte visité" xfId="4831" builtinId="9" hidden="1"/>
    <cellStyle name="Lien hypertexte visité" xfId="4823" builtinId="9" hidden="1"/>
    <cellStyle name="Lien hypertexte visité" xfId="4815" builtinId="9" hidden="1"/>
    <cellStyle name="Lien hypertexte visité" xfId="4807" builtinId="9" hidden="1"/>
    <cellStyle name="Lien hypertexte visité" xfId="4799" builtinId="9" hidden="1"/>
    <cellStyle name="Lien hypertexte visité" xfId="4791" builtinId="9" hidden="1"/>
    <cellStyle name="Lien hypertexte visité" xfId="4783" builtinId="9" hidden="1"/>
    <cellStyle name="Lien hypertexte visité" xfId="4775" builtinId="9" hidden="1"/>
    <cellStyle name="Lien hypertexte visité" xfId="4767" builtinId="9" hidden="1"/>
    <cellStyle name="Lien hypertexte visité" xfId="4759" builtinId="9" hidden="1"/>
    <cellStyle name="Lien hypertexte visité" xfId="4751" builtinId="9" hidden="1"/>
    <cellStyle name="Lien hypertexte visité" xfId="4743" builtinId="9" hidden="1"/>
    <cellStyle name="Lien hypertexte visité" xfId="4735" builtinId="9" hidden="1"/>
    <cellStyle name="Lien hypertexte visité" xfId="4727" builtinId="9" hidden="1"/>
    <cellStyle name="Lien hypertexte visité" xfId="4719" builtinId="9" hidden="1"/>
    <cellStyle name="Lien hypertexte visité" xfId="4711" builtinId="9" hidden="1"/>
    <cellStyle name="Lien hypertexte visité" xfId="4703" builtinId="9" hidden="1"/>
    <cellStyle name="Lien hypertexte visité" xfId="4695" builtinId="9" hidden="1"/>
    <cellStyle name="Lien hypertexte visité" xfId="4687" builtinId="9" hidden="1"/>
    <cellStyle name="Lien hypertexte visité" xfId="4679" builtinId="9" hidden="1"/>
    <cellStyle name="Lien hypertexte visité" xfId="4671" builtinId="9" hidden="1"/>
    <cellStyle name="Lien hypertexte visité" xfId="4663" builtinId="9" hidden="1"/>
    <cellStyle name="Lien hypertexte visité" xfId="4655" builtinId="9" hidden="1"/>
    <cellStyle name="Lien hypertexte visité" xfId="4647" builtinId="9" hidden="1"/>
    <cellStyle name="Lien hypertexte visité" xfId="4639" builtinId="9" hidden="1"/>
    <cellStyle name="Lien hypertexte visité" xfId="4631" builtinId="9" hidden="1"/>
    <cellStyle name="Lien hypertexte visité" xfId="4623" builtinId="9" hidden="1"/>
    <cellStyle name="Lien hypertexte visité" xfId="4615" builtinId="9" hidden="1"/>
    <cellStyle name="Lien hypertexte visité" xfId="4607" builtinId="9" hidden="1"/>
    <cellStyle name="Lien hypertexte visité" xfId="4599" builtinId="9" hidden="1"/>
    <cellStyle name="Lien hypertexte visité" xfId="4591" builtinId="9" hidden="1"/>
    <cellStyle name="Lien hypertexte visité" xfId="4583" builtinId="9" hidden="1"/>
    <cellStyle name="Lien hypertexte visité" xfId="4575" builtinId="9" hidden="1"/>
    <cellStyle name="Lien hypertexte visité" xfId="4567" builtinId="9" hidden="1"/>
    <cellStyle name="Lien hypertexte visité" xfId="4559" builtinId="9" hidden="1"/>
    <cellStyle name="Lien hypertexte visité" xfId="4551" builtinId="9" hidden="1"/>
    <cellStyle name="Lien hypertexte visité" xfId="4543" builtinId="9" hidden="1"/>
    <cellStyle name="Lien hypertexte visité" xfId="4535" builtinId="9" hidden="1"/>
    <cellStyle name="Lien hypertexte visité" xfId="4527" builtinId="9" hidden="1"/>
    <cellStyle name="Lien hypertexte visité" xfId="4519" builtinId="9" hidden="1"/>
    <cellStyle name="Lien hypertexte visité" xfId="4511" builtinId="9" hidden="1"/>
    <cellStyle name="Lien hypertexte visité" xfId="4503" builtinId="9" hidden="1"/>
    <cellStyle name="Lien hypertexte visité" xfId="4495" builtinId="9" hidden="1"/>
    <cellStyle name="Lien hypertexte visité" xfId="4487" builtinId="9" hidden="1"/>
    <cellStyle name="Lien hypertexte visité" xfId="4479" builtinId="9" hidden="1"/>
    <cellStyle name="Lien hypertexte visité" xfId="4471" builtinId="9" hidden="1"/>
    <cellStyle name="Lien hypertexte visité" xfId="4463" builtinId="9" hidden="1"/>
    <cellStyle name="Lien hypertexte visité" xfId="4455" builtinId="9" hidden="1"/>
    <cellStyle name="Lien hypertexte visité" xfId="4447" builtinId="9" hidden="1"/>
    <cellStyle name="Lien hypertexte visité" xfId="4439" builtinId="9" hidden="1"/>
    <cellStyle name="Lien hypertexte visité" xfId="4431" builtinId="9" hidden="1"/>
    <cellStyle name="Lien hypertexte visité" xfId="4423" builtinId="9" hidden="1"/>
    <cellStyle name="Lien hypertexte visité" xfId="4415" builtinId="9" hidden="1"/>
    <cellStyle name="Lien hypertexte visité" xfId="4407" builtinId="9" hidden="1"/>
    <cellStyle name="Lien hypertexte visité" xfId="4399" builtinId="9" hidden="1"/>
    <cellStyle name="Lien hypertexte visité" xfId="4391" builtinId="9" hidden="1"/>
    <cellStyle name="Lien hypertexte visité" xfId="4383" builtinId="9" hidden="1"/>
    <cellStyle name="Lien hypertexte visité" xfId="4375" builtinId="9" hidden="1"/>
    <cellStyle name="Lien hypertexte visité" xfId="4367" builtinId="9" hidden="1"/>
    <cellStyle name="Lien hypertexte visité" xfId="4359" builtinId="9" hidden="1"/>
    <cellStyle name="Lien hypertexte visité" xfId="4351" builtinId="9" hidden="1"/>
    <cellStyle name="Lien hypertexte visité" xfId="4343" builtinId="9" hidden="1"/>
    <cellStyle name="Lien hypertexte visité" xfId="4335" builtinId="9" hidden="1"/>
    <cellStyle name="Lien hypertexte visité" xfId="4327" builtinId="9" hidden="1"/>
    <cellStyle name="Lien hypertexte visité" xfId="4319" builtinId="9" hidden="1"/>
    <cellStyle name="Lien hypertexte visité" xfId="4311" builtinId="9" hidden="1"/>
    <cellStyle name="Lien hypertexte visité" xfId="4303" builtinId="9" hidden="1"/>
    <cellStyle name="Lien hypertexte visité" xfId="4295" builtinId="9" hidden="1"/>
    <cellStyle name="Lien hypertexte visité" xfId="4287" builtinId="9" hidden="1"/>
    <cellStyle name="Lien hypertexte visité" xfId="4279" builtinId="9" hidden="1"/>
    <cellStyle name="Lien hypertexte visité" xfId="4271" builtinId="9" hidden="1"/>
    <cellStyle name="Lien hypertexte visité" xfId="4263" builtinId="9" hidden="1"/>
    <cellStyle name="Lien hypertexte visité" xfId="4255" builtinId="9" hidden="1"/>
    <cellStyle name="Lien hypertexte visité" xfId="4247" builtinId="9" hidden="1"/>
    <cellStyle name="Lien hypertexte visité" xfId="4239" builtinId="9" hidden="1"/>
    <cellStyle name="Lien hypertexte visité" xfId="4231" builtinId="9" hidden="1"/>
    <cellStyle name="Lien hypertexte visité" xfId="4223" builtinId="9" hidden="1"/>
    <cellStyle name="Lien hypertexte visité" xfId="4215" builtinId="9" hidden="1"/>
    <cellStyle name="Lien hypertexte visité" xfId="4207" builtinId="9" hidden="1"/>
    <cellStyle name="Lien hypertexte visité" xfId="4199" builtinId="9" hidden="1"/>
    <cellStyle name="Lien hypertexte visité" xfId="4191" builtinId="9" hidden="1"/>
    <cellStyle name="Lien hypertexte visité" xfId="4183" builtinId="9" hidden="1"/>
    <cellStyle name="Lien hypertexte visité" xfId="4175" builtinId="9" hidden="1"/>
    <cellStyle name="Lien hypertexte visité" xfId="4167" builtinId="9" hidden="1"/>
    <cellStyle name="Lien hypertexte visité" xfId="4159" builtinId="9" hidden="1"/>
    <cellStyle name="Lien hypertexte visité" xfId="4151" builtinId="9" hidden="1"/>
    <cellStyle name="Lien hypertexte visité" xfId="4143" builtinId="9" hidden="1"/>
    <cellStyle name="Lien hypertexte visité" xfId="4135" builtinId="9" hidden="1"/>
    <cellStyle name="Lien hypertexte visité" xfId="4127" builtinId="9" hidden="1"/>
    <cellStyle name="Lien hypertexte visité" xfId="4119" builtinId="9" hidden="1"/>
    <cellStyle name="Lien hypertexte visité" xfId="4111" builtinId="9" hidden="1"/>
    <cellStyle name="Lien hypertexte visité" xfId="4103" builtinId="9" hidden="1"/>
    <cellStyle name="Lien hypertexte visité" xfId="4095" builtinId="9" hidden="1"/>
    <cellStyle name="Lien hypertexte visité" xfId="4087" builtinId="9" hidden="1"/>
    <cellStyle name="Lien hypertexte visité" xfId="4079" builtinId="9" hidden="1"/>
    <cellStyle name="Lien hypertexte visité" xfId="4071" builtinId="9" hidden="1"/>
    <cellStyle name="Lien hypertexte visité" xfId="4063" builtinId="9" hidden="1"/>
    <cellStyle name="Lien hypertexte visité" xfId="4055" builtinId="9" hidden="1"/>
    <cellStyle name="Lien hypertexte visité" xfId="4047" builtinId="9" hidden="1"/>
    <cellStyle name="Lien hypertexte visité" xfId="4039" builtinId="9" hidden="1"/>
    <cellStyle name="Lien hypertexte visité" xfId="4031" builtinId="9" hidden="1"/>
    <cellStyle name="Lien hypertexte visité" xfId="4023" builtinId="9" hidden="1"/>
    <cellStyle name="Lien hypertexte visité" xfId="4015" builtinId="9" hidden="1"/>
    <cellStyle name="Lien hypertexte visité" xfId="4007" builtinId="9" hidden="1"/>
    <cellStyle name="Lien hypertexte visité" xfId="3999" builtinId="9" hidden="1"/>
    <cellStyle name="Lien hypertexte visité" xfId="3991" builtinId="9" hidden="1"/>
    <cellStyle name="Lien hypertexte visité" xfId="3983" builtinId="9" hidden="1"/>
    <cellStyle name="Lien hypertexte visité" xfId="3975" builtinId="9" hidden="1"/>
    <cellStyle name="Lien hypertexte visité" xfId="3967" builtinId="9" hidden="1"/>
    <cellStyle name="Lien hypertexte visité" xfId="3959" builtinId="9" hidden="1"/>
    <cellStyle name="Lien hypertexte visité" xfId="3951" builtinId="9" hidden="1"/>
    <cellStyle name="Lien hypertexte visité" xfId="3943" builtinId="9" hidden="1"/>
    <cellStyle name="Lien hypertexte visité" xfId="3935" builtinId="9" hidden="1"/>
    <cellStyle name="Lien hypertexte visité" xfId="3927" builtinId="9" hidden="1"/>
    <cellStyle name="Lien hypertexte visité" xfId="3923" builtinId="9" hidden="1"/>
    <cellStyle name="Lien hypertexte visité" xfId="3915" builtinId="9" hidden="1"/>
    <cellStyle name="Lien hypertexte visité" xfId="3907" builtinId="9" hidden="1"/>
    <cellStyle name="Lien hypertexte visité" xfId="3899" builtinId="9" hidden="1"/>
    <cellStyle name="Lien hypertexte visité" xfId="3891" builtinId="9" hidden="1"/>
    <cellStyle name="Lien hypertexte visité" xfId="3882" builtinId="9" hidden="1"/>
    <cellStyle name="Lien hypertexte visité" xfId="3874" builtinId="9" hidden="1"/>
    <cellStyle name="Lien hypertexte visité" xfId="3866" builtinId="9" hidden="1"/>
    <cellStyle name="Lien hypertexte visité" xfId="3858" builtinId="9" hidden="1"/>
    <cellStyle name="Lien hypertexte visité" xfId="3850" builtinId="9" hidden="1"/>
    <cellStyle name="Lien hypertexte visité" xfId="3842" builtinId="9" hidden="1"/>
    <cellStyle name="Lien hypertexte visité" xfId="3834" builtinId="9" hidden="1"/>
    <cellStyle name="Lien hypertexte visité" xfId="3826" builtinId="9" hidden="1"/>
    <cellStyle name="Lien hypertexte visité" xfId="3818" builtinId="9" hidden="1"/>
    <cellStyle name="Lien hypertexte visité" xfId="3810" builtinId="9" hidden="1"/>
    <cellStyle name="Lien hypertexte visité" xfId="3802" builtinId="9" hidden="1"/>
    <cellStyle name="Lien hypertexte visité" xfId="3794" builtinId="9" hidden="1"/>
    <cellStyle name="Lien hypertexte visité" xfId="3786" builtinId="9" hidden="1"/>
    <cellStyle name="Lien hypertexte visité" xfId="3778" builtinId="9" hidden="1"/>
    <cellStyle name="Lien hypertexte visité" xfId="3770" builtinId="9" hidden="1"/>
    <cellStyle name="Lien hypertexte visité" xfId="3762" builtinId="9" hidden="1"/>
    <cellStyle name="Lien hypertexte visité" xfId="3754" builtinId="9" hidden="1"/>
    <cellStyle name="Lien hypertexte visité" xfId="3746" builtinId="9" hidden="1"/>
    <cellStyle name="Lien hypertexte visité" xfId="3738" builtinId="9" hidden="1"/>
    <cellStyle name="Lien hypertexte visité" xfId="3730" builtinId="9" hidden="1"/>
    <cellStyle name="Lien hypertexte visité" xfId="3722" builtinId="9" hidden="1"/>
    <cellStyle name="Lien hypertexte visité" xfId="3714" builtinId="9" hidden="1"/>
    <cellStyle name="Lien hypertexte visité" xfId="3706" builtinId="9" hidden="1"/>
    <cellStyle name="Lien hypertexte visité" xfId="3698" builtinId="9" hidden="1"/>
    <cellStyle name="Lien hypertexte visité" xfId="3689" builtinId="9" hidden="1"/>
    <cellStyle name="Lien hypertexte visité" xfId="3681" builtinId="9" hidden="1"/>
    <cellStyle name="Lien hypertexte visité" xfId="3671" builtinId="9" hidden="1"/>
    <cellStyle name="Lien hypertexte visité" xfId="3660" builtinId="9" hidden="1"/>
    <cellStyle name="Lien hypertexte visité" xfId="3650" builtinId="9" hidden="1"/>
    <cellStyle name="Lien hypertexte visité" xfId="3642" builtinId="9" hidden="1"/>
    <cellStyle name="Lien hypertexte visité" xfId="3634" builtinId="9" hidden="1"/>
    <cellStyle name="Lien hypertexte visité" xfId="3626" builtinId="9" hidden="1"/>
    <cellStyle name="Lien hypertexte visité" xfId="3618" builtinId="9" hidden="1"/>
    <cellStyle name="Lien hypertexte visité" xfId="3610" builtinId="9" hidden="1"/>
    <cellStyle name="Lien hypertexte visité" xfId="3602" builtinId="9" hidden="1"/>
    <cellStyle name="Lien hypertexte visité" xfId="3594" builtinId="9" hidden="1"/>
    <cellStyle name="Lien hypertexte visité" xfId="3586" builtinId="9" hidden="1"/>
    <cellStyle name="Lien hypertexte visité" xfId="3578" builtinId="9" hidden="1"/>
    <cellStyle name="Lien hypertexte visité" xfId="3570" builtinId="9" hidden="1"/>
    <cellStyle name="Lien hypertexte visité" xfId="3562" builtinId="9" hidden="1"/>
    <cellStyle name="Lien hypertexte visité" xfId="3553" builtinId="9" hidden="1"/>
    <cellStyle name="Lien hypertexte visité" xfId="3545" builtinId="9" hidden="1"/>
    <cellStyle name="Lien hypertexte visité" xfId="3537" builtinId="9" hidden="1"/>
    <cellStyle name="Lien hypertexte visité" xfId="3529" builtinId="9" hidden="1"/>
    <cellStyle name="Lien hypertexte visité" xfId="3521" builtinId="9" hidden="1"/>
    <cellStyle name="Lien hypertexte visité" xfId="3513" builtinId="9" hidden="1"/>
    <cellStyle name="Lien hypertexte visité" xfId="3505" builtinId="9" hidden="1"/>
    <cellStyle name="Lien hypertexte visité" xfId="3497" builtinId="9" hidden="1"/>
    <cellStyle name="Lien hypertexte visité" xfId="3489" builtinId="9" hidden="1"/>
    <cellStyle name="Lien hypertexte visité" xfId="3481" builtinId="9" hidden="1"/>
    <cellStyle name="Lien hypertexte visité" xfId="3473" builtinId="9" hidden="1"/>
    <cellStyle name="Lien hypertexte visité" xfId="3465" builtinId="9" hidden="1"/>
    <cellStyle name="Lien hypertexte visité" xfId="3457" builtinId="9" hidden="1"/>
    <cellStyle name="Lien hypertexte visité" xfId="3449" builtinId="9" hidden="1"/>
    <cellStyle name="Lien hypertexte visité" xfId="3441" builtinId="9" hidden="1"/>
    <cellStyle name="Lien hypertexte visité" xfId="3433" builtinId="9" hidden="1"/>
    <cellStyle name="Lien hypertexte visité" xfId="3425" builtinId="9" hidden="1"/>
    <cellStyle name="Lien hypertexte visité" xfId="3417" builtinId="9" hidden="1"/>
    <cellStyle name="Lien hypertexte visité" xfId="3409" builtinId="9" hidden="1"/>
    <cellStyle name="Lien hypertexte visité" xfId="3401" builtinId="9" hidden="1"/>
    <cellStyle name="Lien hypertexte visité" xfId="3393" builtinId="9" hidden="1"/>
    <cellStyle name="Lien hypertexte visité" xfId="3385" builtinId="9" hidden="1"/>
    <cellStyle name="Lien hypertexte visité" xfId="3377" builtinId="9" hidden="1"/>
    <cellStyle name="Lien hypertexte visité" xfId="3369" builtinId="9" hidden="1"/>
    <cellStyle name="Lien hypertexte visité" xfId="3361" builtinId="9" hidden="1"/>
    <cellStyle name="Lien hypertexte visité" xfId="3353" builtinId="9" hidden="1"/>
    <cellStyle name="Lien hypertexte visité" xfId="3345" builtinId="9" hidden="1"/>
    <cellStyle name="Lien hypertexte visité" xfId="3337" builtinId="9" hidden="1"/>
    <cellStyle name="Lien hypertexte visité" xfId="3329" builtinId="9" hidden="1"/>
    <cellStyle name="Lien hypertexte visité" xfId="3321" builtinId="9" hidden="1"/>
    <cellStyle name="Lien hypertexte visité" xfId="3313" builtinId="9" hidden="1"/>
    <cellStyle name="Lien hypertexte visité" xfId="3305" builtinId="9" hidden="1"/>
    <cellStyle name="Lien hypertexte visité" xfId="3297" builtinId="9" hidden="1"/>
    <cellStyle name="Lien hypertexte visité" xfId="3289" builtinId="9" hidden="1"/>
    <cellStyle name="Lien hypertexte visité" xfId="3281" builtinId="9" hidden="1"/>
    <cellStyle name="Lien hypertexte visité" xfId="3273" builtinId="9" hidden="1"/>
    <cellStyle name="Lien hypertexte visité" xfId="3265" builtinId="9" hidden="1"/>
    <cellStyle name="Lien hypertexte visité" xfId="3257" builtinId="9" hidden="1"/>
    <cellStyle name="Lien hypertexte visité" xfId="3249" builtinId="9" hidden="1"/>
    <cellStyle name="Lien hypertexte visité" xfId="3241" builtinId="9" hidden="1"/>
    <cellStyle name="Lien hypertexte visité" xfId="3233" builtinId="9" hidden="1"/>
    <cellStyle name="Lien hypertexte visité" xfId="3225" builtinId="9" hidden="1"/>
    <cellStyle name="Lien hypertexte visité" xfId="3217" builtinId="9" hidden="1"/>
    <cellStyle name="Lien hypertexte visité" xfId="3209" builtinId="9" hidden="1"/>
    <cellStyle name="Lien hypertexte visité" xfId="3201" builtinId="9" hidden="1"/>
    <cellStyle name="Lien hypertexte visité" xfId="3193" builtinId="9" hidden="1"/>
    <cellStyle name="Lien hypertexte visité" xfId="3185" builtinId="9" hidden="1"/>
    <cellStyle name="Lien hypertexte visité" xfId="3177" builtinId="9" hidden="1"/>
    <cellStyle name="Lien hypertexte visité" xfId="3169" builtinId="9" hidden="1"/>
    <cellStyle name="Lien hypertexte visité" xfId="3161" builtinId="9" hidden="1"/>
    <cellStyle name="Lien hypertexte visité" xfId="3153" builtinId="9" hidden="1"/>
    <cellStyle name="Lien hypertexte visité" xfId="3145" builtinId="9" hidden="1"/>
    <cellStyle name="Lien hypertexte visité" xfId="3137" builtinId="9" hidden="1"/>
    <cellStyle name="Lien hypertexte visité" xfId="3129" builtinId="9" hidden="1"/>
    <cellStyle name="Lien hypertexte visité" xfId="3121" builtinId="9" hidden="1"/>
    <cellStyle name="Lien hypertexte visité" xfId="3113" builtinId="9" hidden="1"/>
    <cellStyle name="Lien hypertexte visité" xfId="3105" builtinId="9" hidden="1"/>
    <cellStyle name="Lien hypertexte visité" xfId="3097" builtinId="9" hidden="1"/>
    <cellStyle name="Lien hypertexte visité" xfId="3089" builtinId="9" hidden="1"/>
    <cellStyle name="Lien hypertexte visité" xfId="3081" builtinId="9" hidden="1"/>
    <cellStyle name="Lien hypertexte visité" xfId="3073" builtinId="9" hidden="1"/>
    <cellStyle name="Lien hypertexte visité" xfId="3065" builtinId="9" hidden="1"/>
    <cellStyle name="Lien hypertexte visité" xfId="3057" builtinId="9" hidden="1"/>
    <cellStyle name="Lien hypertexte visité" xfId="3049" builtinId="9" hidden="1"/>
    <cellStyle name="Lien hypertexte visité" xfId="3041" builtinId="9" hidden="1"/>
    <cellStyle name="Lien hypertexte visité" xfId="3033" builtinId="9" hidden="1"/>
    <cellStyle name="Lien hypertexte visité" xfId="3025" builtinId="9" hidden="1"/>
    <cellStyle name="Lien hypertexte visité" xfId="3017" builtinId="9" hidden="1"/>
    <cellStyle name="Lien hypertexte visité" xfId="3009" builtinId="9" hidden="1"/>
    <cellStyle name="Lien hypertexte visité" xfId="3001" builtinId="9" hidden="1"/>
    <cellStyle name="Lien hypertexte visité" xfId="2993" builtinId="9" hidden="1"/>
    <cellStyle name="Lien hypertexte visité" xfId="2985" builtinId="9" hidden="1"/>
    <cellStyle name="Lien hypertexte visité" xfId="2977" builtinId="9" hidden="1"/>
    <cellStyle name="Lien hypertexte visité" xfId="2969" builtinId="9" hidden="1"/>
    <cellStyle name="Lien hypertexte visité" xfId="2961" builtinId="9" hidden="1"/>
    <cellStyle name="Lien hypertexte visité" xfId="2953" builtinId="9" hidden="1"/>
    <cellStyle name="Lien hypertexte visité" xfId="2945" builtinId="9" hidden="1"/>
    <cellStyle name="Lien hypertexte visité" xfId="2937" builtinId="9" hidden="1"/>
    <cellStyle name="Lien hypertexte visité" xfId="2929" builtinId="9" hidden="1"/>
    <cellStyle name="Lien hypertexte visité" xfId="2921" builtinId="9" hidden="1"/>
    <cellStyle name="Lien hypertexte visité" xfId="2913" builtinId="9" hidden="1"/>
    <cellStyle name="Lien hypertexte visité" xfId="2905" builtinId="9" hidden="1"/>
    <cellStyle name="Lien hypertexte visité" xfId="2897" builtinId="9" hidden="1"/>
    <cellStyle name="Lien hypertexte visité" xfId="2889" builtinId="9" hidden="1"/>
    <cellStyle name="Lien hypertexte visité" xfId="2881" builtinId="9" hidden="1"/>
    <cellStyle name="Lien hypertexte visité" xfId="2873" builtinId="9" hidden="1"/>
    <cellStyle name="Lien hypertexte visité" xfId="2865" builtinId="9" hidden="1"/>
    <cellStyle name="Lien hypertexte visité" xfId="2857" builtinId="9" hidden="1"/>
    <cellStyle name="Lien hypertexte visité" xfId="2849" builtinId="9" hidden="1"/>
    <cellStyle name="Lien hypertexte visité" xfId="2841" builtinId="9" hidden="1"/>
    <cellStyle name="Lien hypertexte visité" xfId="2833" builtinId="9" hidden="1"/>
    <cellStyle name="Lien hypertexte visité" xfId="2825" builtinId="9" hidden="1"/>
    <cellStyle name="Lien hypertexte visité" xfId="2817" builtinId="9" hidden="1"/>
    <cellStyle name="Lien hypertexte visité" xfId="2809" builtinId="9" hidden="1"/>
    <cellStyle name="Lien hypertexte visité" xfId="2801" builtinId="9" hidden="1"/>
    <cellStyle name="Lien hypertexte visité" xfId="2793" builtinId="9" hidden="1"/>
    <cellStyle name="Lien hypertexte visité" xfId="2785" builtinId="9" hidden="1"/>
    <cellStyle name="Lien hypertexte visité" xfId="2777" builtinId="9" hidden="1"/>
    <cellStyle name="Lien hypertexte visité" xfId="2769" builtinId="9" hidden="1"/>
    <cellStyle name="Lien hypertexte visité" xfId="2761" builtinId="9" hidden="1"/>
    <cellStyle name="Lien hypertexte visité" xfId="2753" builtinId="9" hidden="1"/>
    <cellStyle name="Lien hypertexte visité" xfId="2745" builtinId="9" hidden="1"/>
    <cellStyle name="Lien hypertexte visité" xfId="2737" builtinId="9" hidden="1"/>
    <cellStyle name="Lien hypertexte visité" xfId="2729" builtinId="9" hidden="1"/>
    <cellStyle name="Lien hypertexte visité" xfId="2721" builtinId="9" hidden="1"/>
    <cellStyle name="Lien hypertexte visité" xfId="2713" builtinId="9" hidden="1"/>
    <cellStyle name="Lien hypertexte visité" xfId="2705" builtinId="9" hidden="1"/>
    <cellStyle name="Lien hypertexte visité" xfId="2697" builtinId="9" hidden="1"/>
    <cellStyle name="Lien hypertexte visité" xfId="2689" builtinId="9" hidden="1"/>
    <cellStyle name="Lien hypertexte visité" xfId="2681" builtinId="9" hidden="1"/>
    <cellStyle name="Lien hypertexte visité" xfId="2673" builtinId="9" hidden="1"/>
    <cellStyle name="Lien hypertexte visité" xfId="2665" builtinId="9" hidden="1"/>
    <cellStyle name="Lien hypertexte visité" xfId="2657" builtinId="9" hidden="1"/>
    <cellStyle name="Lien hypertexte visité" xfId="2649" builtinId="9" hidden="1"/>
    <cellStyle name="Lien hypertexte visité" xfId="2641" builtinId="9" hidden="1"/>
    <cellStyle name="Lien hypertexte visité" xfId="2633" builtinId="9" hidden="1"/>
    <cellStyle name="Lien hypertexte visité" xfId="2625" builtinId="9" hidden="1"/>
    <cellStyle name="Lien hypertexte visité" xfId="2617" builtinId="9" hidden="1"/>
    <cellStyle name="Lien hypertexte visité" xfId="2609" builtinId="9" hidden="1"/>
    <cellStyle name="Lien hypertexte visité" xfId="2601" builtinId="9" hidden="1"/>
    <cellStyle name="Lien hypertexte visité" xfId="2593" builtinId="9" hidden="1"/>
    <cellStyle name="Lien hypertexte visité" xfId="2585" builtinId="9" hidden="1"/>
    <cellStyle name="Lien hypertexte visité" xfId="2577" builtinId="9" hidden="1"/>
    <cellStyle name="Lien hypertexte visité" xfId="2569" builtinId="9" hidden="1"/>
    <cellStyle name="Lien hypertexte visité" xfId="2561" builtinId="9" hidden="1"/>
    <cellStyle name="Lien hypertexte visité" xfId="2553" builtinId="9" hidden="1"/>
    <cellStyle name="Lien hypertexte visité" xfId="2545" builtinId="9" hidden="1"/>
    <cellStyle name="Lien hypertexte visité" xfId="2537" builtinId="9" hidden="1"/>
    <cellStyle name="Lien hypertexte visité" xfId="2529" builtinId="9" hidden="1"/>
    <cellStyle name="Lien hypertexte visité" xfId="2521" builtinId="9" hidden="1"/>
    <cellStyle name="Lien hypertexte visité" xfId="2513" builtinId="9" hidden="1"/>
    <cellStyle name="Lien hypertexte visité" xfId="2505" builtinId="9" hidden="1"/>
    <cellStyle name="Lien hypertexte visité" xfId="2497" builtinId="9" hidden="1"/>
    <cellStyle name="Lien hypertexte visité" xfId="2489" builtinId="9" hidden="1"/>
    <cellStyle name="Lien hypertexte visité" xfId="2481" builtinId="9" hidden="1"/>
    <cellStyle name="Lien hypertexte visité" xfId="2473" builtinId="9" hidden="1"/>
    <cellStyle name="Lien hypertexte visité" xfId="2465" builtinId="9" hidden="1"/>
    <cellStyle name="Lien hypertexte visité" xfId="2457" builtinId="9" hidden="1"/>
    <cellStyle name="Lien hypertexte visité" xfId="2449" builtinId="9" hidden="1"/>
    <cellStyle name="Lien hypertexte visité" xfId="2441" builtinId="9" hidden="1"/>
    <cellStyle name="Lien hypertexte visité" xfId="2433" builtinId="9" hidden="1"/>
    <cellStyle name="Lien hypertexte visité" xfId="2425" builtinId="9" hidden="1"/>
    <cellStyle name="Lien hypertexte visité" xfId="2417" builtinId="9" hidden="1"/>
    <cellStyle name="Lien hypertexte visité" xfId="2409" builtinId="9" hidden="1"/>
    <cellStyle name="Lien hypertexte visité" xfId="2401" builtinId="9" hidden="1"/>
    <cellStyle name="Lien hypertexte visité" xfId="2393" builtinId="9" hidden="1"/>
    <cellStyle name="Lien hypertexte visité" xfId="2385" builtinId="9" hidden="1"/>
    <cellStyle name="Lien hypertexte visité" xfId="2377" builtinId="9" hidden="1"/>
    <cellStyle name="Lien hypertexte visité" xfId="2369" builtinId="9" hidden="1"/>
    <cellStyle name="Lien hypertexte visité" xfId="2361" builtinId="9" hidden="1"/>
    <cellStyle name="Lien hypertexte visité" xfId="2353" builtinId="9" hidden="1"/>
    <cellStyle name="Lien hypertexte visité" xfId="2345" builtinId="9" hidden="1"/>
    <cellStyle name="Lien hypertexte visité" xfId="2337" builtinId="9" hidden="1"/>
    <cellStyle name="Lien hypertexte visité" xfId="2329" builtinId="9" hidden="1"/>
    <cellStyle name="Lien hypertexte visité" xfId="2321" builtinId="9" hidden="1"/>
    <cellStyle name="Lien hypertexte visité" xfId="2313" builtinId="9" hidden="1"/>
    <cellStyle name="Lien hypertexte visité" xfId="2305" builtinId="9" hidden="1"/>
    <cellStyle name="Lien hypertexte visité" xfId="2297" builtinId="9" hidden="1"/>
    <cellStyle name="Lien hypertexte visité" xfId="2289" builtinId="9" hidden="1"/>
    <cellStyle name="Lien hypertexte visité" xfId="2281" builtinId="9" hidden="1"/>
    <cellStyle name="Lien hypertexte visité" xfId="2273" builtinId="9" hidden="1"/>
    <cellStyle name="Lien hypertexte visité" xfId="2265" builtinId="9" hidden="1"/>
    <cellStyle name="Lien hypertexte visité" xfId="2257" builtinId="9" hidden="1"/>
    <cellStyle name="Lien hypertexte visité" xfId="2249" builtinId="9" hidden="1"/>
    <cellStyle name="Lien hypertexte visité" xfId="2241" builtinId="9" hidden="1"/>
    <cellStyle name="Lien hypertexte visité" xfId="2233" builtinId="9" hidden="1"/>
    <cellStyle name="Lien hypertexte visité" xfId="2225" builtinId="9" hidden="1"/>
    <cellStyle name="Lien hypertexte visité" xfId="2217" builtinId="9" hidden="1"/>
    <cellStyle name="Lien hypertexte visité" xfId="2149" builtinId="9" hidden="1"/>
    <cellStyle name="Lien hypertexte visité" xfId="2202" builtinId="9" hidden="1"/>
    <cellStyle name="Lien hypertexte visité" xfId="2193" builtinId="9" hidden="1"/>
    <cellStyle name="Lien hypertexte visité" xfId="2185" builtinId="9" hidden="1"/>
    <cellStyle name="Lien hypertexte visité" xfId="2177" builtinId="9" hidden="1"/>
    <cellStyle name="Lien hypertexte visité" xfId="2169" builtinId="9" hidden="1"/>
    <cellStyle name="Lien hypertexte visité" xfId="2161" builtinId="9" hidden="1"/>
    <cellStyle name="Lien hypertexte visité" xfId="2153" builtinId="9" hidden="1"/>
    <cellStyle name="Lien hypertexte visité" xfId="2145" builtinId="9" hidden="1"/>
    <cellStyle name="Lien hypertexte visité" xfId="2137" builtinId="9" hidden="1"/>
    <cellStyle name="Lien hypertexte visité" xfId="2129" builtinId="9" hidden="1"/>
    <cellStyle name="Lien hypertexte visité" xfId="2121" builtinId="9" hidden="1"/>
    <cellStyle name="Lien hypertexte visité" xfId="2113" builtinId="9" hidden="1"/>
    <cellStyle name="Lien hypertexte visité" xfId="2105" builtinId="9" hidden="1"/>
    <cellStyle name="Lien hypertexte visité" xfId="2097" builtinId="9" hidden="1"/>
    <cellStyle name="Lien hypertexte visité" xfId="2089" builtinId="9" hidden="1"/>
    <cellStyle name="Lien hypertexte visité" xfId="2081" builtinId="9" hidden="1"/>
    <cellStyle name="Lien hypertexte visité" xfId="2073" builtinId="9" hidden="1"/>
    <cellStyle name="Lien hypertexte visité" xfId="2065" builtinId="9" hidden="1"/>
    <cellStyle name="Lien hypertexte visité" xfId="2057" builtinId="9" hidden="1"/>
    <cellStyle name="Lien hypertexte visité" xfId="2049" builtinId="9" hidden="1"/>
    <cellStyle name="Lien hypertexte visité" xfId="2041" builtinId="9" hidden="1"/>
    <cellStyle name="Lien hypertexte visité" xfId="2033" builtinId="9" hidden="1"/>
    <cellStyle name="Lien hypertexte visité" xfId="2025" builtinId="9" hidden="1"/>
    <cellStyle name="Lien hypertexte visité" xfId="2017" builtinId="9" hidden="1"/>
    <cellStyle name="Lien hypertexte visité" xfId="2009" builtinId="9" hidden="1"/>
    <cellStyle name="Lien hypertexte visité" xfId="2001" builtinId="9" hidden="1"/>
    <cellStyle name="Lien hypertexte visité" xfId="1993" builtinId="9" hidden="1"/>
    <cellStyle name="Lien hypertexte visité" xfId="1985" builtinId="9" hidden="1"/>
    <cellStyle name="Lien hypertexte visité" xfId="1977" builtinId="9" hidden="1"/>
    <cellStyle name="Lien hypertexte visité" xfId="1969" builtinId="9" hidden="1"/>
    <cellStyle name="Lien hypertexte visité" xfId="1961" builtinId="9" hidden="1"/>
    <cellStyle name="Lien hypertexte visité" xfId="1953" builtinId="9" hidden="1"/>
    <cellStyle name="Lien hypertexte visité" xfId="1945" builtinId="9" hidden="1"/>
    <cellStyle name="Lien hypertexte visité" xfId="1937" builtinId="9" hidden="1"/>
    <cellStyle name="Lien hypertexte visité" xfId="1929" builtinId="9" hidden="1"/>
    <cellStyle name="Lien hypertexte visité" xfId="1921" builtinId="9" hidden="1"/>
    <cellStyle name="Lien hypertexte visité" xfId="1913" builtinId="9" hidden="1"/>
    <cellStyle name="Lien hypertexte visité" xfId="1905" builtinId="9" hidden="1"/>
    <cellStyle name="Lien hypertexte visité" xfId="1897" builtinId="9" hidden="1"/>
    <cellStyle name="Lien hypertexte visité" xfId="1889" builtinId="9" hidden="1"/>
    <cellStyle name="Lien hypertexte visité" xfId="1881" builtinId="9" hidden="1"/>
    <cellStyle name="Lien hypertexte visité" xfId="1873" builtinId="9" hidden="1"/>
    <cellStyle name="Lien hypertexte visité" xfId="1865" builtinId="9" hidden="1"/>
    <cellStyle name="Lien hypertexte visité" xfId="1857" builtinId="9" hidden="1"/>
    <cellStyle name="Lien hypertexte visité" xfId="1849" builtinId="9" hidden="1"/>
    <cellStyle name="Lien hypertexte visité" xfId="1841" builtinId="9" hidden="1"/>
    <cellStyle name="Lien hypertexte visité" xfId="1833" builtinId="9" hidden="1"/>
    <cellStyle name="Lien hypertexte visité" xfId="1825" builtinId="9" hidden="1"/>
    <cellStyle name="Lien hypertexte visité" xfId="1817" builtinId="9" hidden="1"/>
    <cellStyle name="Lien hypertexte visité" xfId="1809" builtinId="9" hidden="1"/>
    <cellStyle name="Lien hypertexte visité" xfId="1801" builtinId="9" hidden="1"/>
    <cellStyle name="Lien hypertexte visité" xfId="1793" builtinId="9" hidden="1"/>
    <cellStyle name="Lien hypertexte visité" xfId="1785" builtinId="9" hidden="1"/>
    <cellStyle name="Lien hypertexte visité" xfId="1777" builtinId="9" hidden="1"/>
    <cellStyle name="Lien hypertexte visité" xfId="1769" builtinId="9" hidden="1"/>
    <cellStyle name="Lien hypertexte visité" xfId="1761" builtinId="9" hidden="1"/>
    <cellStyle name="Lien hypertexte visité" xfId="1753" builtinId="9" hidden="1"/>
    <cellStyle name="Lien hypertexte visité" xfId="1745" builtinId="9" hidden="1"/>
    <cellStyle name="Lien hypertexte visité" xfId="1737" builtinId="9" hidden="1"/>
    <cellStyle name="Lien hypertexte visité" xfId="1729" builtinId="9" hidden="1"/>
    <cellStyle name="Lien hypertexte visité" xfId="1721" builtinId="9" hidden="1"/>
    <cellStyle name="Lien hypertexte visité" xfId="1713" builtinId="9" hidden="1"/>
    <cellStyle name="Lien hypertexte visité" xfId="1705" builtinId="9" hidden="1"/>
    <cellStyle name="Lien hypertexte visité" xfId="1697" builtinId="9" hidden="1"/>
    <cellStyle name="Lien hypertexte visité" xfId="1689" builtinId="9" hidden="1"/>
    <cellStyle name="Lien hypertexte visité" xfId="1681" builtinId="9" hidden="1"/>
    <cellStyle name="Lien hypertexte visité" xfId="1673" builtinId="9" hidden="1"/>
    <cellStyle name="Lien hypertexte visité" xfId="1665" builtinId="9" hidden="1"/>
    <cellStyle name="Lien hypertexte visité" xfId="1657" builtinId="9" hidden="1"/>
    <cellStyle name="Lien hypertexte visité" xfId="1649" builtinId="9" hidden="1"/>
    <cellStyle name="Lien hypertexte visité" xfId="1641" builtinId="9" hidden="1"/>
    <cellStyle name="Lien hypertexte visité" xfId="1633" builtinId="9" hidden="1"/>
    <cellStyle name="Lien hypertexte visité" xfId="1625" builtinId="9" hidden="1"/>
    <cellStyle name="Lien hypertexte visité" xfId="1617" builtinId="9" hidden="1"/>
    <cellStyle name="Lien hypertexte visité" xfId="1609" builtinId="9" hidden="1"/>
    <cellStyle name="Lien hypertexte visité" xfId="1601" builtinId="9" hidden="1"/>
    <cellStyle name="Lien hypertexte visité" xfId="1593" builtinId="9" hidden="1"/>
    <cellStyle name="Lien hypertexte visité" xfId="1585" builtinId="9" hidden="1"/>
    <cellStyle name="Lien hypertexte visité" xfId="1577" builtinId="9" hidden="1"/>
    <cellStyle name="Lien hypertexte visité" xfId="1569" builtinId="9" hidden="1"/>
    <cellStyle name="Lien hypertexte visité" xfId="1561" builtinId="9" hidden="1"/>
    <cellStyle name="Lien hypertexte visité" xfId="1553" builtinId="9" hidden="1"/>
    <cellStyle name="Lien hypertexte visité" xfId="1545" builtinId="9" hidden="1"/>
    <cellStyle name="Lien hypertexte visité" xfId="1537" builtinId="9" hidden="1"/>
    <cellStyle name="Lien hypertexte visité" xfId="1529" builtinId="9" hidden="1"/>
    <cellStyle name="Lien hypertexte visité" xfId="1521" builtinId="9" hidden="1"/>
    <cellStyle name="Lien hypertexte visité" xfId="1513" builtinId="9" hidden="1"/>
    <cellStyle name="Lien hypertexte visité" xfId="1505" builtinId="9" hidden="1"/>
    <cellStyle name="Lien hypertexte visité" xfId="1497" builtinId="9" hidden="1"/>
    <cellStyle name="Lien hypertexte visité" xfId="1488" builtinId="9" hidden="1"/>
    <cellStyle name="Lien hypertexte visité" xfId="1480" builtinId="9" hidden="1"/>
    <cellStyle name="Lien hypertexte visité" xfId="1472" builtinId="9" hidden="1"/>
    <cellStyle name="Lien hypertexte visité" xfId="1464" builtinId="9" hidden="1"/>
    <cellStyle name="Lien hypertexte visité" xfId="1456" builtinId="9" hidden="1"/>
    <cellStyle name="Lien hypertexte visité" xfId="1448" builtinId="9" hidden="1"/>
    <cellStyle name="Lien hypertexte visité" xfId="1440" builtinId="9" hidden="1"/>
    <cellStyle name="Lien hypertexte visité" xfId="1432" builtinId="9" hidden="1"/>
    <cellStyle name="Lien hypertexte visité" xfId="1424" builtinId="9" hidden="1"/>
    <cellStyle name="Lien hypertexte visité" xfId="1416" builtinId="9" hidden="1"/>
    <cellStyle name="Lien hypertexte visité" xfId="1408" builtinId="9" hidden="1"/>
    <cellStyle name="Lien hypertexte visité" xfId="1400" builtinId="9" hidden="1"/>
    <cellStyle name="Lien hypertexte visité" xfId="1392" builtinId="9" hidden="1"/>
    <cellStyle name="Lien hypertexte visité" xfId="1384" builtinId="9" hidden="1"/>
    <cellStyle name="Lien hypertexte visité" xfId="1376" builtinId="9" hidden="1"/>
    <cellStyle name="Lien hypertexte visité" xfId="1368" builtinId="9" hidden="1"/>
    <cellStyle name="Lien hypertexte visité" xfId="1360" builtinId="9" hidden="1"/>
    <cellStyle name="Lien hypertexte visité" xfId="1352" builtinId="9" hidden="1"/>
    <cellStyle name="Lien hypertexte visité" xfId="1344" builtinId="9" hidden="1"/>
    <cellStyle name="Lien hypertexte visité" xfId="1336" builtinId="9" hidden="1"/>
    <cellStyle name="Lien hypertexte visité" xfId="1328" builtinId="9" hidden="1"/>
    <cellStyle name="Lien hypertexte visité" xfId="1320" builtinId="9" hidden="1"/>
    <cellStyle name="Lien hypertexte visité" xfId="1312" builtinId="9" hidden="1"/>
    <cellStyle name="Lien hypertexte visité" xfId="1304" builtinId="9" hidden="1"/>
    <cellStyle name="Lien hypertexte visité" xfId="1296" builtinId="9" hidden="1"/>
    <cellStyle name="Lien hypertexte visité" xfId="1288" builtinId="9" hidden="1"/>
    <cellStyle name="Lien hypertexte visité" xfId="1280" builtinId="9" hidden="1"/>
    <cellStyle name="Lien hypertexte visité" xfId="1272" builtinId="9" hidden="1"/>
    <cellStyle name="Lien hypertexte visité" xfId="1264" builtinId="9" hidden="1"/>
    <cellStyle name="Lien hypertexte visité" xfId="1256" builtinId="9" hidden="1"/>
    <cellStyle name="Lien hypertexte visité" xfId="1248" builtinId="9" hidden="1"/>
    <cellStyle name="Lien hypertexte visité" xfId="1240" builtinId="9" hidden="1"/>
    <cellStyle name="Lien hypertexte visité" xfId="1232" builtinId="9" hidden="1"/>
    <cellStyle name="Lien hypertexte visité" xfId="1224" builtinId="9" hidden="1"/>
    <cellStyle name="Lien hypertexte visité" xfId="1216" builtinId="9" hidden="1"/>
    <cellStyle name="Lien hypertexte visité" xfId="1208" builtinId="9" hidden="1"/>
    <cellStyle name="Lien hypertexte visité" xfId="1200" builtinId="9" hidden="1"/>
    <cellStyle name="Lien hypertexte visité" xfId="1192" builtinId="9" hidden="1"/>
    <cellStyle name="Lien hypertexte visité" xfId="1184" builtinId="9" hidden="1"/>
    <cellStyle name="Lien hypertexte visité" xfId="1176" builtinId="9" hidden="1"/>
    <cellStyle name="Lien hypertexte visité" xfId="1168" builtinId="9" hidden="1"/>
    <cellStyle name="Lien hypertexte visité" xfId="1160" builtinId="9" hidden="1"/>
    <cellStyle name="Lien hypertexte visité" xfId="1141" builtinId="9" hidden="1"/>
    <cellStyle name="Lien hypertexte visité" xfId="1125" builtinId="9" hidden="1"/>
    <cellStyle name="Lien hypertexte visité" xfId="1109" builtinId="9" hidden="1"/>
    <cellStyle name="Lien hypertexte visité" xfId="1093" builtinId="9" hidden="1"/>
    <cellStyle name="Lien hypertexte visité" xfId="1077" builtinId="9" hidden="1"/>
    <cellStyle name="Lien hypertexte visité" xfId="1061" builtinId="9" hidden="1"/>
    <cellStyle name="Lien hypertexte visité" xfId="1045" builtinId="9" hidden="1"/>
    <cellStyle name="Lien hypertexte visité" xfId="1029" builtinId="9" hidden="1"/>
    <cellStyle name="Lien hypertexte visité" xfId="1013" builtinId="9" hidden="1"/>
    <cellStyle name="Lien hypertexte visité" xfId="997" builtinId="9" hidden="1"/>
    <cellStyle name="Lien hypertexte visité" xfId="981" builtinId="9" hidden="1"/>
    <cellStyle name="Lien hypertexte visité" xfId="965" builtinId="9" hidden="1"/>
    <cellStyle name="Lien hypertexte visité" xfId="949" builtinId="9" hidden="1"/>
    <cellStyle name="Lien hypertexte visité" xfId="933" builtinId="9" hidden="1"/>
    <cellStyle name="Lien hypertexte visité" xfId="917" builtinId="9" hidden="1"/>
    <cellStyle name="Lien hypertexte visité" xfId="901" builtinId="9" hidden="1"/>
    <cellStyle name="Lien hypertexte visité" xfId="885" builtinId="9" hidden="1"/>
    <cellStyle name="Lien hypertexte visité" xfId="869" builtinId="9" hidden="1"/>
    <cellStyle name="Lien hypertexte visité" xfId="853" builtinId="9" hidden="1"/>
    <cellStyle name="Lien hypertexte visité" xfId="837" builtinId="9" hidden="1"/>
    <cellStyle name="Lien hypertexte visité" xfId="821" builtinId="9" hidden="1"/>
    <cellStyle name="Lien hypertexte visité" xfId="805" builtinId="9" hidden="1"/>
    <cellStyle name="Lien hypertexte visité" xfId="789" builtinId="9" hidden="1"/>
    <cellStyle name="Lien hypertexte visité" xfId="773" builtinId="9" hidden="1"/>
    <cellStyle name="Lien hypertexte visité" xfId="757" builtinId="9" hidden="1"/>
    <cellStyle name="Lien hypertexte visité" xfId="741" builtinId="9" hidden="1"/>
    <cellStyle name="Lien hypertexte visité" xfId="725" builtinId="9" hidden="1"/>
    <cellStyle name="Lien hypertexte visité" xfId="709" builtinId="9" hidden="1"/>
    <cellStyle name="Lien hypertexte visité" xfId="693" builtinId="9" hidden="1"/>
    <cellStyle name="Lien hypertexte visité" xfId="677" builtinId="9" hidden="1"/>
    <cellStyle name="Lien hypertexte visité" xfId="661" builtinId="9" hidden="1"/>
    <cellStyle name="Lien hypertexte visité" xfId="645" builtinId="9" hidden="1"/>
    <cellStyle name="Lien hypertexte visité" xfId="629" builtinId="9" hidden="1"/>
    <cellStyle name="Lien hypertexte visité" xfId="613" builtinId="9" hidden="1"/>
    <cellStyle name="Lien hypertexte visité" xfId="597" builtinId="9" hidden="1"/>
    <cellStyle name="Lien hypertexte visité" xfId="581" builtinId="9" hidden="1"/>
    <cellStyle name="Lien hypertexte visité" xfId="565" builtinId="9" hidden="1"/>
    <cellStyle name="Lien hypertexte visité" xfId="549" builtinId="9" hidden="1"/>
    <cellStyle name="Lien hypertexte visité" xfId="533" builtinId="9" hidden="1"/>
    <cellStyle name="Lien hypertexte visité" xfId="517" builtinId="9" hidden="1"/>
    <cellStyle name="Lien hypertexte visité" xfId="501" builtinId="9" hidden="1"/>
    <cellStyle name="Lien hypertexte visité" xfId="485" builtinId="9" hidden="1"/>
    <cellStyle name="Lien hypertexte visité" xfId="469" builtinId="9" hidden="1"/>
    <cellStyle name="Lien hypertexte visité" xfId="453" builtinId="9" hidden="1"/>
    <cellStyle name="Lien hypertexte visité" xfId="437" builtinId="9" hidden="1"/>
    <cellStyle name="Lien hypertexte visité" xfId="421" builtinId="9" hidden="1"/>
    <cellStyle name="Lien hypertexte visité" xfId="405" builtinId="9" hidden="1"/>
    <cellStyle name="Lien hypertexte visité" xfId="389" builtinId="9" hidden="1"/>
    <cellStyle name="Lien hypertexte visité" xfId="373" builtinId="9" hidden="1"/>
    <cellStyle name="Lien hypertexte visité" xfId="357" builtinId="9" hidden="1"/>
    <cellStyle name="Lien hypertexte visité" xfId="341" builtinId="9" hidden="1"/>
    <cellStyle name="Lien hypertexte visité" xfId="325" builtinId="9" hidden="1"/>
    <cellStyle name="Lien hypertexte visité" xfId="309" builtinId="9" hidden="1"/>
    <cellStyle name="Lien hypertexte visité" xfId="293" builtinId="9" hidden="1"/>
    <cellStyle name="Lien hypertexte visité" xfId="277" builtinId="9" hidden="1"/>
    <cellStyle name="Lien hypertexte visité" xfId="261" builtinId="9" hidden="1"/>
    <cellStyle name="Lien hypertexte visité" xfId="245" builtinId="9" hidden="1"/>
    <cellStyle name="Lien hypertexte visité" xfId="165" builtinId="9" hidden="1"/>
    <cellStyle name="Lien hypertexte visité" xfId="177" builtinId="9" hidden="1"/>
    <cellStyle name="Lien hypertexte visité" xfId="185" builtinId="9" hidden="1"/>
    <cellStyle name="Lien hypertexte visité" xfId="197" builtinId="9" hidden="1"/>
    <cellStyle name="Lien hypertexte visité" xfId="209" builtinId="9" hidden="1"/>
    <cellStyle name="Lien hypertexte visité" xfId="217" builtinId="9" hidden="1"/>
    <cellStyle name="Lien hypertexte visité" xfId="229" builtinId="9" hidden="1"/>
    <cellStyle name="Lien hypertexte visité" xfId="241" builtinId="9" hidden="1"/>
    <cellStyle name="Lien hypertexte visité" xfId="221" builtinId="9" hidden="1"/>
    <cellStyle name="Lien hypertexte visité" xfId="189" builtinId="9" hidden="1"/>
    <cellStyle name="Lien hypertexte visité" xfId="157" builtinId="9" hidden="1"/>
    <cellStyle name="Lien hypertexte visité" xfId="137" builtinId="9" hidden="1"/>
    <cellStyle name="Lien hypertexte visité" xfId="149" builtinId="9" hidden="1"/>
    <cellStyle name="Lien hypertexte visité" xfId="141" builtinId="9" hidden="1"/>
    <cellStyle name="Lien hypertexte visité" xfId="129" builtinId="9" hidden="1"/>
    <cellStyle name="Lien hypertexte visité" xfId="117" builtinId="9" hidden="1"/>
    <cellStyle name="Lien hypertexte visité" xfId="121" builtinId="9" hidden="1"/>
    <cellStyle name="Lien hypertexte visité" xfId="125" builtinId="9" hidden="1"/>
    <cellStyle name="Lien hypertexte visité" xfId="153" builtinId="9" hidden="1"/>
    <cellStyle name="Lien hypertexte visité" xfId="145" builtinId="9" hidden="1"/>
    <cellStyle name="Lien hypertexte visité" xfId="133" builtinId="9" hidden="1"/>
    <cellStyle name="Lien hypertexte visité" xfId="173" builtinId="9" hidden="1"/>
    <cellStyle name="Lien hypertexte visité" xfId="205" builtinId="9" hidden="1"/>
    <cellStyle name="Lien hypertexte visité" xfId="237" builtinId="9" hidden="1"/>
    <cellStyle name="Lien hypertexte visité" xfId="233" builtinId="9" hidden="1"/>
    <cellStyle name="Lien hypertexte visité" xfId="225" builtinId="9" hidden="1"/>
    <cellStyle name="Lien hypertexte visité" xfId="213" builtinId="9" hidden="1"/>
    <cellStyle name="Lien hypertexte visité" xfId="201" builtinId="9" hidden="1"/>
    <cellStyle name="Lien hypertexte visité" xfId="193" builtinId="9" hidden="1"/>
    <cellStyle name="Lien hypertexte visité" xfId="181" builtinId="9" hidden="1"/>
    <cellStyle name="Lien hypertexte visité" xfId="169" builtinId="9" hidden="1"/>
    <cellStyle name="Lien hypertexte visité" xfId="161" builtinId="9" hidden="1"/>
    <cellStyle name="Lien hypertexte visité" xfId="253" builtinId="9" hidden="1"/>
    <cellStyle name="Lien hypertexte visité" xfId="269" builtinId="9" hidden="1"/>
    <cellStyle name="Lien hypertexte visité" xfId="285" builtinId="9" hidden="1"/>
    <cellStyle name="Lien hypertexte visité" xfId="301" builtinId="9" hidden="1"/>
    <cellStyle name="Lien hypertexte visité" xfId="317" builtinId="9" hidden="1"/>
    <cellStyle name="Lien hypertexte visité" xfId="333" builtinId="9" hidden="1"/>
    <cellStyle name="Lien hypertexte visité" xfId="349" builtinId="9" hidden="1"/>
    <cellStyle name="Lien hypertexte visité" xfId="365" builtinId="9" hidden="1"/>
    <cellStyle name="Lien hypertexte visité" xfId="381" builtinId="9" hidden="1"/>
    <cellStyle name="Lien hypertexte visité" xfId="397" builtinId="9" hidden="1"/>
    <cellStyle name="Lien hypertexte visité" xfId="413" builtinId="9" hidden="1"/>
    <cellStyle name="Lien hypertexte visité" xfId="429" builtinId="9" hidden="1"/>
    <cellStyle name="Lien hypertexte visité" xfId="445" builtinId="9" hidden="1"/>
    <cellStyle name="Lien hypertexte visité" xfId="461" builtinId="9" hidden="1"/>
    <cellStyle name="Lien hypertexte visité" xfId="477" builtinId="9" hidden="1"/>
    <cellStyle name="Lien hypertexte visité" xfId="493" builtinId="9" hidden="1"/>
    <cellStyle name="Lien hypertexte visité" xfId="509" builtinId="9" hidden="1"/>
    <cellStyle name="Lien hypertexte visité" xfId="525" builtinId="9" hidden="1"/>
    <cellStyle name="Lien hypertexte visité" xfId="541" builtinId="9" hidden="1"/>
    <cellStyle name="Lien hypertexte visité" xfId="557" builtinId="9" hidden="1"/>
    <cellStyle name="Lien hypertexte visité" xfId="573" builtinId="9" hidden="1"/>
    <cellStyle name="Lien hypertexte visité" xfId="589" builtinId="9" hidden="1"/>
    <cellStyle name="Lien hypertexte visité" xfId="605" builtinId="9" hidden="1"/>
    <cellStyle name="Lien hypertexte visité" xfId="621" builtinId="9" hidden="1"/>
    <cellStyle name="Lien hypertexte visité" xfId="637" builtinId="9" hidden="1"/>
    <cellStyle name="Lien hypertexte visité" xfId="653" builtinId="9" hidden="1"/>
    <cellStyle name="Lien hypertexte visité" xfId="669" builtinId="9" hidden="1"/>
    <cellStyle name="Lien hypertexte visité" xfId="685" builtinId="9" hidden="1"/>
    <cellStyle name="Lien hypertexte visité" xfId="701" builtinId="9" hidden="1"/>
    <cellStyle name="Lien hypertexte visité" xfId="717" builtinId="9" hidden="1"/>
    <cellStyle name="Lien hypertexte visité" xfId="733" builtinId="9" hidden="1"/>
    <cellStyle name="Lien hypertexte visité" xfId="749" builtinId="9" hidden="1"/>
    <cellStyle name="Lien hypertexte visité" xfId="765" builtinId="9" hidden="1"/>
    <cellStyle name="Lien hypertexte visité" xfId="781" builtinId="9" hidden="1"/>
    <cellStyle name="Lien hypertexte visité" xfId="797" builtinId="9" hidden="1"/>
    <cellStyle name="Lien hypertexte visité" xfId="813" builtinId="9" hidden="1"/>
    <cellStyle name="Lien hypertexte visité" xfId="829" builtinId="9" hidden="1"/>
    <cellStyle name="Lien hypertexte visité" xfId="845" builtinId="9" hidden="1"/>
    <cellStyle name="Lien hypertexte visité" xfId="861" builtinId="9" hidden="1"/>
    <cellStyle name="Lien hypertexte visité" xfId="877" builtinId="9" hidden="1"/>
    <cellStyle name="Lien hypertexte visité" xfId="893" builtinId="9" hidden="1"/>
    <cellStyle name="Lien hypertexte visité" xfId="909" builtinId="9" hidden="1"/>
    <cellStyle name="Lien hypertexte visité" xfId="925" builtinId="9" hidden="1"/>
    <cellStyle name="Lien hypertexte visité" xfId="941" builtinId="9" hidden="1"/>
    <cellStyle name="Lien hypertexte visité" xfId="957" builtinId="9" hidden="1"/>
    <cellStyle name="Lien hypertexte visité" xfId="973" builtinId="9" hidden="1"/>
    <cellStyle name="Lien hypertexte visité" xfId="989" builtinId="9" hidden="1"/>
    <cellStyle name="Lien hypertexte visité" xfId="1005" builtinId="9" hidden="1"/>
    <cellStyle name="Lien hypertexte visité" xfId="1021" builtinId="9" hidden="1"/>
    <cellStyle name="Lien hypertexte visité" xfId="1037" builtinId="9" hidden="1"/>
    <cellStyle name="Lien hypertexte visité" xfId="1053" builtinId="9" hidden="1"/>
    <cellStyle name="Lien hypertexte visité" xfId="1069" builtinId="9" hidden="1"/>
    <cellStyle name="Lien hypertexte visité" xfId="1085" builtinId="9" hidden="1"/>
    <cellStyle name="Lien hypertexte visité" xfId="1101" builtinId="9" hidden="1"/>
    <cellStyle name="Lien hypertexte visité" xfId="1117" builtinId="9" hidden="1"/>
    <cellStyle name="Lien hypertexte visité" xfId="1133" builtinId="9" hidden="1"/>
    <cellStyle name="Lien hypertexte visité" xfId="1149" builtinId="9" hidden="1"/>
    <cellStyle name="Lien hypertexte visité" xfId="1164" builtinId="9" hidden="1"/>
    <cellStyle name="Lien hypertexte visité" xfId="1172" builtinId="9" hidden="1"/>
    <cellStyle name="Lien hypertexte visité" xfId="1180" builtinId="9" hidden="1"/>
    <cellStyle name="Lien hypertexte visité" xfId="1188" builtinId="9" hidden="1"/>
    <cellStyle name="Lien hypertexte visité" xfId="1196" builtinId="9" hidden="1"/>
    <cellStyle name="Lien hypertexte visité" xfId="1204" builtinId="9" hidden="1"/>
    <cellStyle name="Lien hypertexte visité" xfId="1212" builtinId="9" hidden="1"/>
    <cellStyle name="Lien hypertexte visité" xfId="1220" builtinId="9" hidden="1"/>
    <cellStyle name="Lien hypertexte visité" xfId="1228" builtinId="9" hidden="1"/>
    <cellStyle name="Lien hypertexte visité" xfId="1236" builtinId="9" hidden="1"/>
    <cellStyle name="Lien hypertexte visité" xfId="1244" builtinId="9" hidden="1"/>
    <cellStyle name="Lien hypertexte visité" xfId="1252" builtinId="9" hidden="1"/>
    <cellStyle name="Lien hypertexte visité" xfId="1260" builtinId="9" hidden="1"/>
    <cellStyle name="Lien hypertexte visité" xfId="1268" builtinId="9" hidden="1"/>
    <cellStyle name="Lien hypertexte visité" xfId="1276" builtinId="9" hidden="1"/>
    <cellStyle name="Lien hypertexte visité" xfId="1284" builtinId="9" hidden="1"/>
    <cellStyle name="Lien hypertexte visité" xfId="1292" builtinId="9" hidden="1"/>
    <cellStyle name="Lien hypertexte visité" xfId="1300" builtinId="9" hidden="1"/>
    <cellStyle name="Lien hypertexte visité" xfId="1308" builtinId="9" hidden="1"/>
    <cellStyle name="Lien hypertexte visité" xfId="1316" builtinId="9" hidden="1"/>
    <cellStyle name="Lien hypertexte visité" xfId="1324" builtinId="9" hidden="1"/>
    <cellStyle name="Lien hypertexte visité" xfId="1332" builtinId="9" hidden="1"/>
    <cellStyle name="Lien hypertexte visité" xfId="1340" builtinId="9" hidden="1"/>
    <cellStyle name="Lien hypertexte visité" xfId="1348" builtinId="9" hidden="1"/>
    <cellStyle name="Lien hypertexte visité" xfId="1356" builtinId="9" hidden="1"/>
    <cellStyle name="Lien hypertexte visité" xfId="1364" builtinId="9" hidden="1"/>
    <cellStyle name="Lien hypertexte visité" xfId="1372" builtinId="9" hidden="1"/>
    <cellStyle name="Lien hypertexte visité" xfId="1380" builtinId="9" hidden="1"/>
    <cellStyle name="Lien hypertexte visité" xfId="1388" builtinId="9" hidden="1"/>
    <cellStyle name="Lien hypertexte visité" xfId="1396" builtinId="9" hidden="1"/>
    <cellStyle name="Lien hypertexte visité" xfId="1404" builtinId="9" hidden="1"/>
    <cellStyle name="Lien hypertexte visité" xfId="1412" builtinId="9" hidden="1"/>
    <cellStyle name="Lien hypertexte visité" xfId="1420" builtinId="9" hidden="1"/>
    <cellStyle name="Lien hypertexte visité" xfId="1428" builtinId="9" hidden="1"/>
    <cellStyle name="Lien hypertexte visité" xfId="1436" builtinId="9" hidden="1"/>
    <cellStyle name="Lien hypertexte visité" xfId="1444" builtinId="9" hidden="1"/>
    <cellStyle name="Lien hypertexte visité" xfId="1452" builtinId="9" hidden="1"/>
    <cellStyle name="Lien hypertexte visité" xfId="1460" builtinId="9" hidden="1"/>
    <cellStyle name="Lien hypertexte visité" xfId="1468" builtinId="9" hidden="1"/>
    <cellStyle name="Lien hypertexte visité" xfId="1476" builtinId="9" hidden="1"/>
    <cellStyle name="Lien hypertexte visité" xfId="1484" builtinId="9" hidden="1"/>
    <cellStyle name="Lien hypertexte visité" xfId="1492" builtinId="9" hidden="1"/>
    <cellStyle name="Lien hypertexte visité" xfId="1501" builtinId="9" hidden="1"/>
    <cellStyle name="Lien hypertexte visité" xfId="1509" builtinId="9" hidden="1"/>
    <cellStyle name="Lien hypertexte visité" xfId="1517" builtinId="9" hidden="1"/>
    <cellStyle name="Lien hypertexte visité" xfId="1525" builtinId="9" hidden="1"/>
    <cellStyle name="Lien hypertexte visité" xfId="1533" builtinId="9" hidden="1"/>
    <cellStyle name="Lien hypertexte visité" xfId="1541" builtinId="9" hidden="1"/>
    <cellStyle name="Lien hypertexte visité" xfId="1549" builtinId="9" hidden="1"/>
    <cellStyle name="Lien hypertexte visité" xfId="1557" builtinId="9" hidden="1"/>
    <cellStyle name="Lien hypertexte visité" xfId="1565" builtinId="9" hidden="1"/>
    <cellStyle name="Lien hypertexte visité" xfId="1573" builtinId="9" hidden="1"/>
    <cellStyle name="Lien hypertexte visité" xfId="1581" builtinId="9" hidden="1"/>
    <cellStyle name="Lien hypertexte visité" xfId="1589" builtinId="9" hidden="1"/>
    <cellStyle name="Lien hypertexte visité" xfId="1597" builtinId="9" hidden="1"/>
    <cellStyle name="Lien hypertexte visité" xfId="1605" builtinId="9" hidden="1"/>
    <cellStyle name="Lien hypertexte visité" xfId="1613" builtinId="9" hidden="1"/>
    <cellStyle name="Lien hypertexte visité" xfId="1621" builtinId="9" hidden="1"/>
    <cellStyle name="Lien hypertexte visité" xfId="1629" builtinId="9" hidden="1"/>
    <cellStyle name="Lien hypertexte visité" xfId="1637" builtinId="9" hidden="1"/>
    <cellStyle name="Lien hypertexte visité" xfId="1645" builtinId="9" hidden="1"/>
    <cellStyle name="Lien hypertexte visité" xfId="1653" builtinId="9" hidden="1"/>
    <cellStyle name="Lien hypertexte visité" xfId="1661" builtinId="9" hidden="1"/>
    <cellStyle name="Lien hypertexte visité" xfId="1669" builtinId="9" hidden="1"/>
    <cellStyle name="Lien hypertexte visité" xfId="1677" builtinId="9" hidden="1"/>
    <cellStyle name="Lien hypertexte visité" xfId="1685" builtinId="9" hidden="1"/>
    <cellStyle name="Lien hypertexte visité" xfId="1693" builtinId="9" hidden="1"/>
    <cellStyle name="Lien hypertexte visité" xfId="1701" builtinId="9" hidden="1"/>
    <cellStyle name="Lien hypertexte visité" xfId="1709" builtinId="9" hidden="1"/>
    <cellStyle name="Lien hypertexte visité" xfId="1717" builtinId="9" hidden="1"/>
    <cellStyle name="Lien hypertexte visité" xfId="1725" builtinId="9" hidden="1"/>
    <cellStyle name="Lien hypertexte visité" xfId="1733" builtinId="9" hidden="1"/>
    <cellStyle name="Lien hypertexte visité" xfId="1741" builtinId="9" hidden="1"/>
    <cellStyle name="Lien hypertexte visité" xfId="1749" builtinId="9" hidden="1"/>
    <cellStyle name="Lien hypertexte visité" xfId="1757" builtinId="9" hidden="1"/>
    <cellStyle name="Lien hypertexte visité" xfId="1765" builtinId="9" hidden="1"/>
    <cellStyle name="Lien hypertexte visité" xfId="1773" builtinId="9" hidden="1"/>
    <cellStyle name="Lien hypertexte visité" xfId="1781" builtinId="9" hidden="1"/>
    <cellStyle name="Lien hypertexte visité" xfId="1789" builtinId="9" hidden="1"/>
    <cellStyle name="Lien hypertexte visité" xfId="1797" builtinId="9" hidden="1"/>
    <cellStyle name="Lien hypertexte visité" xfId="1805" builtinId="9" hidden="1"/>
    <cellStyle name="Lien hypertexte visité" xfId="1813" builtinId="9" hidden="1"/>
    <cellStyle name="Lien hypertexte visité" xfId="1821" builtinId="9" hidden="1"/>
    <cellStyle name="Lien hypertexte visité" xfId="1829" builtinId="9" hidden="1"/>
    <cellStyle name="Lien hypertexte visité" xfId="1837" builtinId="9" hidden="1"/>
    <cellStyle name="Lien hypertexte visité" xfId="1845" builtinId="9" hidden="1"/>
    <cellStyle name="Lien hypertexte visité" xfId="1853" builtinId="9" hidden="1"/>
    <cellStyle name="Lien hypertexte visité" xfId="1861" builtinId="9" hidden="1"/>
    <cellStyle name="Lien hypertexte visité" xfId="1869" builtinId="9" hidden="1"/>
    <cellStyle name="Lien hypertexte visité" xfId="1877" builtinId="9" hidden="1"/>
    <cellStyle name="Lien hypertexte visité" xfId="1885" builtinId="9" hidden="1"/>
    <cellStyle name="Lien hypertexte visité" xfId="1893" builtinId="9" hidden="1"/>
    <cellStyle name="Lien hypertexte visité" xfId="1901" builtinId="9" hidden="1"/>
    <cellStyle name="Lien hypertexte visité" xfId="1909" builtinId="9" hidden="1"/>
    <cellStyle name="Lien hypertexte visité" xfId="1917" builtinId="9" hidden="1"/>
    <cellStyle name="Lien hypertexte visité" xfId="1925" builtinId="9" hidden="1"/>
    <cellStyle name="Lien hypertexte visité" xfId="1933" builtinId="9" hidden="1"/>
    <cellStyle name="Lien hypertexte visité" xfId="1941" builtinId="9" hidden="1"/>
    <cellStyle name="Lien hypertexte visité" xfId="1949" builtinId="9" hidden="1"/>
    <cellStyle name="Lien hypertexte visité" xfId="1957" builtinId="9" hidden="1"/>
    <cellStyle name="Lien hypertexte visité" xfId="1965" builtinId="9" hidden="1"/>
    <cellStyle name="Lien hypertexte visité" xfId="1973" builtinId="9" hidden="1"/>
    <cellStyle name="Lien hypertexte visité" xfId="1981" builtinId="9" hidden="1"/>
    <cellStyle name="Lien hypertexte visité" xfId="1989" builtinId="9" hidden="1"/>
    <cellStyle name="Lien hypertexte visité" xfId="1997" builtinId="9" hidden="1"/>
    <cellStyle name="Lien hypertexte visité" xfId="2005" builtinId="9" hidden="1"/>
    <cellStyle name="Lien hypertexte visité" xfId="2013" builtinId="9" hidden="1"/>
    <cellStyle name="Lien hypertexte visité" xfId="2021" builtinId="9" hidden="1"/>
    <cellStyle name="Lien hypertexte visité" xfId="2029" builtinId="9" hidden="1"/>
    <cellStyle name="Lien hypertexte visité" xfId="2037" builtinId="9" hidden="1"/>
    <cellStyle name="Lien hypertexte visité" xfId="2045" builtinId="9" hidden="1"/>
    <cellStyle name="Lien hypertexte visité" xfId="2053" builtinId="9" hidden="1"/>
    <cellStyle name="Lien hypertexte visité" xfId="2061" builtinId="9" hidden="1"/>
    <cellStyle name="Lien hypertexte visité" xfId="2069" builtinId="9" hidden="1"/>
    <cellStyle name="Lien hypertexte visité" xfId="2077" builtinId="9" hidden="1"/>
    <cellStyle name="Lien hypertexte visité" xfId="2085" builtinId="9" hidden="1"/>
    <cellStyle name="Lien hypertexte visité" xfId="2093" builtinId="9" hidden="1"/>
    <cellStyle name="Lien hypertexte visité" xfId="2101" builtinId="9" hidden="1"/>
    <cellStyle name="Lien hypertexte visité" xfId="2109" builtinId="9" hidden="1"/>
    <cellStyle name="Lien hypertexte visité" xfId="2117" builtinId="9" hidden="1"/>
    <cellStyle name="Lien hypertexte visité" xfId="2125" builtinId="9" hidden="1"/>
    <cellStyle name="Lien hypertexte visité" xfId="2133" builtinId="9" hidden="1"/>
    <cellStyle name="Lien hypertexte visité" xfId="2141" builtinId="9" hidden="1"/>
    <cellStyle name="Lien hypertexte visité" xfId="2150" builtinId="9" hidden="1"/>
    <cellStyle name="Lien hypertexte visité" xfId="2157" builtinId="9" hidden="1"/>
    <cellStyle name="Lien hypertexte visité" xfId="2165" builtinId="9" hidden="1"/>
    <cellStyle name="Lien hypertexte visité" xfId="2173" builtinId="9" hidden="1"/>
    <cellStyle name="Lien hypertexte visité" xfId="2181" builtinId="9" hidden="1"/>
    <cellStyle name="Lien hypertexte visité" xfId="2189" builtinId="9" hidden="1"/>
    <cellStyle name="Lien hypertexte visité" xfId="2197" builtinId="9" hidden="1"/>
    <cellStyle name="Lien hypertexte visité" xfId="2206" builtinId="9" hidden="1"/>
    <cellStyle name="Lien hypertexte visité" xfId="2213" builtinId="9" hidden="1"/>
    <cellStyle name="Lien hypertexte visité" xfId="2221" builtinId="9" hidden="1"/>
    <cellStyle name="Lien hypertexte visité" xfId="2229" builtinId="9" hidden="1"/>
    <cellStyle name="Lien hypertexte visité" xfId="2237" builtinId="9" hidden="1"/>
    <cellStyle name="Lien hypertexte visité" xfId="2245" builtinId="9" hidden="1"/>
    <cellStyle name="Lien hypertexte visité" xfId="2253" builtinId="9" hidden="1"/>
    <cellStyle name="Lien hypertexte visité" xfId="2261" builtinId="9" hidden="1"/>
    <cellStyle name="Lien hypertexte visité" xfId="2269" builtinId="9" hidden="1"/>
    <cellStyle name="Lien hypertexte visité" xfId="2277" builtinId="9" hidden="1"/>
    <cellStyle name="Lien hypertexte visité" xfId="2285" builtinId="9" hidden="1"/>
    <cellStyle name="Lien hypertexte visité" xfId="2293" builtinId="9" hidden="1"/>
    <cellStyle name="Lien hypertexte visité" xfId="2301" builtinId="9" hidden="1"/>
    <cellStyle name="Lien hypertexte visité" xfId="2309" builtinId="9" hidden="1"/>
    <cellStyle name="Lien hypertexte visité" xfId="2317" builtinId="9" hidden="1"/>
    <cellStyle name="Lien hypertexte visité" xfId="2325" builtinId="9" hidden="1"/>
    <cellStyle name="Lien hypertexte visité" xfId="2333" builtinId="9" hidden="1"/>
    <cellStyle name="Lien hypertexte visité" xfId="2341" builtinId="9" hidden="1"/>
    <cellStyle name="Lien hypertexte visité" xfId="2349" builtinId="9" hidden="1"/>
    <cellStyle name="Lien hypertexte visité" xfId="2357" builtinId="9" hidden="1"/>
    <cellStyle name="Lien hypertexte visité" xfId="2365" builtinId="9" hidden="1"/>
    <cellStyle name="Lien hypertexte visité" xfId="2373" builtinId="9" hidden="1"/>
    <cellStyle name="Lien hypertexte visité" xfId="2381" builtinId="9" hidden="1"/>
    <cellStyle name="Lien hypertexte visité" xfId="2389" builtinId="9" hidden="1"/>
    <cellStyle name="Lien hypertexte visité" xfId="2397" builtinId="9" hidden="1"/>
    <cellStyle name="Lien hypertexte visité" xfId="2405" builtinId="9" hidden="1"/>
    <cellStyle name="Lien hypertexte visité" xfId="2413" builtinId="9" hidden="1"/>
    <cellStyle name="Lien hypertexte visité" xfId="2421" builtinId="9" hidden="1"/>
    <cellStyle name="Lien hypertexte visité" xfId="2429" builtinId="9" hidden="1"/>
    <cellStyle name="Lien hypertexte visité" xfId="2437" builtinId="9" hidden="1"/>
    <cellStyle name="Lien hypertexte visité" xfId="2445" builtinId="9" hidden="1"/>
    <cellStyle name="Lien hypertexte visité" xfId="2453" builtinId="9" hidden="1"/>
    <cellStyle name="Lien hypertexte visité" xfId="2461" builtinId="9" hidden="1"/>
    <cellStyle name="Lien hypertexte visité" xfId="2469" builtinId="9" hidden="1"/>
    <cellStyle name="Lien hypertexte visité" xfId="2477" builtinId="9" hidden="1"/>
    <cellStyle name="Lien hypertexte visité" xfId="2485" builtinId="9" hidden="1"/>
    <cellStyle name="Lien hypertexte visité" xfId="2493" builtinId="9" hidden="1"/>
    <cellStyle name="Lien hypertexte visité" xfId="2501" builtinId="9" hidden="1"/>
    <cellStyle name="Lien hypertexte visité" xfId="2509" builtinId="9" hidden="1"/>
    <cellStyle name="Lien hypertexte visité" xfId="2517" builtinId="9" hidden="1"/>
    <cellStyle name="Lien hypertexte visité" xfId="2525" builtinId="9" hidden="1"/>
    <cellStyle name="Lien hypertexte visité" xfId="2533" builtinId="9" hidden="1"/>
    <cellStyle name="Lien hypertexte visité" xfId="2541" builtinId="9" hidden="1"/>
    <cellStyle name="Lien hypertexte visité" xfId="2549" builtinId="9" hidden="1"/>
    <cellStyle name="Lien hypertexte visité" xfId="2557" builtinId="9" hidden="1"/>
    <cellStyle name="Lien hypertexte visité" xfId="2565" builtinId="9" hidden="1"/>
    <cellStyle name="Lien hypertexte visité" xfId="2573" builtinId="9" hidden="1"/>
    <cellStyle name="Lien hypertexte visité" xfId="2581" builtinId="9" hidden="1"/>
    <cellStyle name="Lien hypertexte visité" xfId="2589" builtinId="9" hidden="1"/>
    <cellStyle name="Lien hypertexte visité" xfId="2597" builtinId="9" hidden="1"/>
    <cellStyle name="Lien hypertexte visité" xfId="2605" builtinId="9" hidden="1"/>
    <cellStyle name="Lien hypertexte visité" xfId="2613" builtinId="9" hidden="1"/>
    <cellStyle name="Lien hypertexte visité" xfId="2621" builtinId="9" hidden="1"/>
    <cellStyle name="Lien hypertexte visité" xfId="2629" builtinId="9" hidden="1"/>
    <cellStyle name="Lien hypertexte visité" xfId="2637" builtinId="9" hidden="1"/>
    <cellStyle name="Lien hypertexte visité" xfId="2645" builtinId="9" hidden="1"/>
    <cellStyle name="Lien hypertexte visité" xfId="2653" builtinId="9" hidden="1"/>
    <cellStyle name="Lien hypertexte visité" xfId="2661" builtinId="9" hidden="1"/>
    <cellStyle name="Lien hypertexte visité" xfId="2669" builtinId="9" hidden="1"/>
    <cellStyle name="Lien hypertexte visité" xfId="2677" builtinId="9" hidden="1"/>
    <cellStyle name="Lien hypertexte visité" xfId="2685" builtinId="9" hidden="1"/>
    <cellStyle name="Lien hypertexte visité" xfId="2693" builtinId="9" hidden="1"/>
    <cellStyle name="Lien hypertexte visité" xfId="2701" builtinId="9" hidden="1"/>
    <cellStyle name="Lien hypertexte visité" xfId="2709" builtinId="9" hidden="1"/>
    <cellStyle name="Lien hypertexte visité" xfId="2717" builtinId="9" hidden="1"/>
    <cellStyle name="Lien hypertexte visité" xfId="2725" builtinId="9" hidden="1"/>
    <cellStyle name="Lien hypertexte visité" xfId="2733" builtinId="9" hidden="1"/>
    <cellStyle name="Lien hypertexte visité" xfId="2741" builtinId="9" hidden="1"/>
    <cellStyle name="Lien hypertexte visité" xfId="2749" builtinId="9" hidden="1"/>
    <cellStyle name="Lien hypertexte visité" xfId="2757" builtinId="9" hidden="1"/>
    <cellStyle name="Lien hypertexte visité" xfId="2765" builtinId="9" hidden="1"/>
    <cellStyle name="Lien hypertexte visité" xfId="2773" builtinId="9" hidden="1"/>
    <cellStyle name="Lien hypertexte visité" xfId="2781" builtinId="9" hidden="1"/>
    <cellStyle name="Lien hypertexte visité" xfId="2789" builtinId="9" hidden="1"/>
    <cellStyle name="Lien hypertexte visité" xfId="2797" builtinId="9" hidden="1"/>
    <cellStyle name="Lien hypertexte visité" xfId="2805" builtinId="9" hidden="1"/>
    <cellStyle name="Lien hypertexte visité" xfId="2813" builtinId="9" hidden="1"/>
    <cellStyle name="Lien hypertexte visité" xfId="2821" builtinId="9" hidden="1"/>
    <cellStyle name="Lien hypertexte visité" xfId="2829" builtinId="9" hidden="1"/>
    <cellStyle name="Lien hypertexte visité" xfId="2837" builtinId="9" hidden="1"/>
    <cellStyle name="Lien hypertexte visité" xfId="2845" builtinId="9" hidden="1"/>
    <cellStyle name="Lien hypertexte visité" xfId="2853" builtinId="9" hidden="1"/>
    <cellStyle name="Lien hypertexte visité" xfId="2861" builtinId="9" hidden="1"/>
    <cellStyle name="Lien hypertexte visité" xfId="2869" builtinId="9" hidden="1"/>
    <cellStyle name="Lien hypertexte visité" xfId="2877" builtinId="9" hidden="1"/>
    <cellStyle name="Lien hypertexte visité" xfId="2885" builtinId="9" hidden="1"/>
    <cellStyle name="Lien hypertexte visité" xfId="2893" builtinId="9" hidden="1"/>
    <cellStyle name="Lien hypertexte visité" xfId="2901" builtinId="9" hidden="1"/>
    <cellStyle name="Lien hypertexte visité" xfId="2909" builtinId="9" hidden="1"/>
    <cellStyle name="Lien hypertexte visité" xfId="2917" builtinId="9" hidden="1"/>
    <cellStyle name="Lien hypertexte visité" xfId="2925" builtinId="9" hidden="1"/>
    <cellStyle name="Lien hypertexte visité" xfId="2933" builtinId="9" hidden="1"/>
    <cellStyle name="Lien hypertexte visité" xfId="2941" builtinId="9" hidden="1"/>
    <cellStyle name="Lien hypertexte visité" xfId="2949" builtinId="9" hidden="1"/>
    <cellStyle name="Lien hypertexte visité" xfId="2957" builtinId="9" hidden="1"/>
    <cellStyle name="Lien hypertexte visité" xfId="2965" builtinId="9" hidden="1"/>
    <cellStyle name="Lien hypertexte visité" xfId="2973" builtinId="9" hidden="1"/>
    <cellStyle name="Lien hypertexte visité" xfId="2981" builtinId="9" hidden="1"/>
    <cellStyle name="Lien hypertexte visité" xfId="2989" builtinId="9" hidden="1"/>
    <cellStyle name="Lien hypertexte visité" xfId="2997" builtinId="9" hidden="1"/>
    <cellStyle name="Lien hypertexte visité" xfId="3005" builtinId="9" hidden="1"/>
    <cellStyle name="Lien hypertexte visité" xfId="3013" builtinId="9" hidden="1"/>
    <cellStyle name="Lien hypertexte visité" xfId="3021" builtinId="9" hidden="1"/>
    <cellStyle name="Lien hypertexte visité" xfId="3029" builtinId="9" hidden="1"/>
    <cellStyle name="Lien hypertexte visité" xfId="3037" builtinId="9" hidden="1"/>
    <cellStyle name="Lien hypertexte visité" xfId="3045" builtinId="9" hidden="1"/>
    <cellStyle name="Lien hypertexte visité" xfId="3053" builtinId="9" hidden="1"/>
    <cellStyle name="Lien hypertexte visité" xfId="3061" builtinId="9" hidden="1"/>
    <cellStyle name="Lien hypertexte visité" xfId="3069" builtinId="9" hidden="1"/>
    <cellStyle name="Lien hypertexte visité" xfId="3077" builtinId="9" hidden="1"/>
    <cellStyle name="Lien hypertexte visité" xfId="3085" builtinId="9" hidden="1"/>
    <cellStyle name="Lien hypertexte visité" xfId="3093" builtinId="9" hidden="1"/>
    <cellStyle name="Lien hypertexte visité" xfId="3101" builtinId="9" hidden="1"/>
    <cellStyle name="Lien hypertexte visité" xfId="3109" builtinId="9" hidden="1"/>
    <cellStyle name="Lien hypertexte visité" xfId="3117" builtinId="9" hidden="1"/>
    <cellStyle name="Lien hypertexte visité" xfId="3125" builtinId="9" hidden="1"/>
    <cellStyle name="Lien hypertexte visité" xfId="3133" builtinId="9" hidden="1"/>
    <cellStyle name="Lien hypertexte visité" xfId="3141" builtinId="9" hidden="1"/>
    <cellStyle name="Lien hypertexte visité" xfId="3149" builtinId="9" hidden="1"/>
    <cellStyle name="Lien hypertexte visité" xfId="3157" builtinId="9" hidden="1"/>
    <cellStyle name="Lien hypertexte visité" xfId="3165" builtinId="9" hidden="1"/>
    <cellStyle name="Lien hypertexte visité" xfId="3173" builtinId="9" hidden="1"/>
    <cellStyle name="Lien hypertexte visité" xfId="3181" builtinId="9" hidden="1"/>
    <cellStyle name="Lien hypertexte visité" xfId="3189" builtinId="9" hidden="1"/>
    <cellStyle name="Lien hypertexte visité" xfId="3197" builtinId="9" hidden="1"/>
    <cellStyle name="Lien hypertexte visité" xfId="3205" builtinId="9" hidden="1"/>
    <cellStyle name="Lien hypertexte visité" xfId="3213" builtinId="9" hidden="1"/>
    <cellStyle name="Lien hypertexte visité" xfId="3221" builtinId="9" hidden="1"/>
    <cellStyle name="Lien hypertexte visité" xfId="3229" builtinId="9" hidden="1"/>
    <cellStyle name="Lien hypertexte visité" xfId="3237" builtinId="9" hidden="1"/>
    <cellStyle name="Lien hypertexte visité" xfId="3245" builtinId="9" hidden="1"/>
    <cellStyle name="Lien hypertexte visité" xfId="3253" builtinId="9" hidden="1"/>
    <cellStyle name="Lien hypertexte visité" xfId="3261" builtinId="9" hidden="1"/>
    <cellStyle name="Lien hypertexte visité" xfId="3269" builtinId="9" hidden="1"/>
    <cellStyle name="Lien hypertexte visité" xfId="3277" builtinId="9" hidden="1"/>
    <cellStyle name="Lien hypertexte visité" xfId="3285" builtinId="9" hidden="1"/>
    <cellStyle name="Lien hypertexte visité" xfId="3293" builtinId="9" hidden="1"/>
    <cellStyle name="Lien hypertexte visité" xfId="3301" builtinId="9" hidden="1"/>
    <cellStyle name="Lien hypertexte visité" xfId="3309" builtinId="9" hidden="1"/>
    <cellStyle name="Lien hypertexte visité" xfId="3317" builtinId="9" hidden="1"/>
    <cellStyle name="Lien hypertexte visité" xfId="3325" builtinId="9" hidden="1"/>
    <cellStyle name="Lien hypertexte visité" xfId="3333" builtinId="9" hidden="1"/>
    <cellStyle name="Lien hypertexte visité" xfId="3341" builtinId="9" hidden="1"/>
    <cellStyle name="Lien hypertexte visité" xfId="3349" builtinId="9" hidden="1"/>
    <cellStyle name="Lien hypertexte visité" xfId="3357" builtinId="9" hidden="1"/>
    <cellStyle name="Lien hypertexte visité" xfId="3365" builtinId="9" hidden="1"/>
    <cellStyle name="Lien hypertexte visité" xfId="3373" builtinId="9" hidden="1"/>
    <cellStyle name="Lien hypertexte visité" xfId="3381" builtinId="9" hidden="1"/>
    <cellStyle name="Lien hypertexte visité" xfId="3389" builtinId="9" hidden="1"/>
    <cellStyle name="Lien hypertexte visité" xfId="3397" builtinId="9" hidden="1"/>
    <cellStyle name="Lien hypertexte visité" xfId="3405" builtinId="9" hidden="1"/>
    <cellStyle name="Lien hypertexte visité" xfId="3413" builtinId="9" hidden="1"/>
    <cellStyle name="Lien hypertexte visité" xfId="3421" builtinId="9" hidden="1"/>
    <cellStyle name="Lien hypertexte visité" xfId="3429" builtinId="9" hidden="1"/>
    <cellStyle name="Lien hypertexte visité" xfId="3437" builtinId="9" hidden="1"/>
    <cellStyle name="Lien hypertexte visité" xfId="3445" builtinId="9" hidden="1"/>
    <cellStyle name="Lien hypertexte visité" xfId="3453" builtinId="9" hidden="1"/>
    <cellStyle name="Lien hypertexte visité" xfId="3461" builtinId="9" hidden="1"/>
    <cellStyle name="Lien hypertexte visité" xfId="3469" builtinId="9" hidden="1"/>
    <cellStyle name="Lien hypertexte visité" xfId="3477" builtinId="9" hidden="1"/>
    <cellStyle name="Lien hypertexte visité" xfId="3485" builtinId="9" hidden="1"/>
    <cellStyle name="Lien hypertexte visité" xfId="3493" builtinId="9" hidden="1"/>
    <cellStyle name="Lien hypertexte visité" xfId="3501" builtinId="9" hidden="1"/>
    <cellStyle name="Lien hypertexte visité" xfId="3509" builtinId="9" hidden="1"/>
    <cellStyle name="Lien hypertexte visité" xfId="3517" builtinId="9" hidden="1"/>
    <cellStyle name="Lien hypertexte visité" xfId="3525" builtinId="9" hidden="1"/>
    <cellStyle name="Lien hypertexte visité" xfId="3533" builtinId="9" hidden="1"/>
    <cellStyle name="Lien hypertexte visité" xfId="3541" builtinId="9" hidden="1"/>
    <cellStyle name="Lien hypertexte visité" xfId="3549" builtinId="9" hidden="1"/>
    <cellStyle name="Lien hypertexte visité" xfId="3558" builtinId="9" hidden="1"/>
    <cellStyle name="Lien hypertexte visité" xfId="3566" builtinId="9" hidden="1"/>
    <cellStyle name="Lien hypertexte visité" xfId="3574" builtinId="9" hidden="1"/>
    <cellStyle name="Lien hypertexte visité" xfId="3582" builtinId="9" hidden="1"/>
    <cellStyle name="Lien hypertexte visité" xfId="3590" builtinId="9" hidden="1"/>
    <cellStyle name="Lien hypertexte visité" xfId="3598" builtinId="9" hidden="1"/>
    <cellStyle name="Lien hypertexte visité" xfId="3606" builtinId="9" hidden="1"/>
    <cellStyle name="Lien hypertexte visité" xfId="3614" builtinId="9" hidden="1"/>
    <cellStyle name="Lien hypertexte visité" xfId="3622" builtinId="9" hidden="1"/>
    <cellStyle name="Lien hypertexte visité" xfId="3630" builtinId="9" hidden="1"/>
    <cellStyle name="Lien hypertexte visité" xfId="3638" builtinId="9" hidden="1"/>
    <cellStyle name="Lien hypertexte visité" xfId="3646" builtinId="9" hidden="1"/>
    <cellStyle name="Lien hypertexte visité" xfId="3654" builtinId="9" hidden="1"/>
    <cellStyle name="Lien hypertexte visité" xfId="3667" builtinId="9" hidden="1"/>
    <cellStyle name="Lien hypertexte visité" xfId="3677" builtinId="9" hidden="1"/>
    <cellStyle name="Lien hypertexte visité" xfId="3685" builtinId="9" hidden="1"/>
    <cellStyle name="Lien hypertexte visité" xfId="3693" builtinId="9" hidden="1"/>
    <cellStyle name="Lien hypertexte visité" xfId="3702" builtinId="9" hidden="1"/>
    <cellStyle name="Lien hypertexte visité" xfId="3710" builtinId="9" hidden="1"/>
    <cellStyle name="Lien hypertexte visité" xfId="3718" builtinId="9" hidden="1"/>
    <cellStyle name="Lien hypertexte visité" xfId="3726" builtinId="9" hidden="1"/>
    <cellStyle name="Lien hypertexte visité" xfId="3734" builtinId="9" hidden="1"/>
    <cellStyle name="Lien hypertexte visité" xfId="3742" builtinId="9" hidden="1"/>
    <cellStyle name="Lien hypertexte visité" xfId="3750" builtinId="9" hidden="1"/>
    <cellStyle name="Lien hypertexte visité" xfId="3758" builtinId="9" hidden="1"/>
    <cellStyle name="Lien hypertexte visité" xfId="3766" builtinId="9" hidden="1"/>
    <cellStyle name="Lien hypertexte visité" xfId="3774" builtinId="9" hidden="1"/>
    <cellStyle name="Lien hypertexte visité" xfId="3782" builtinId="9" hidden="1"/>
    <cellStyle name="Lien hypertexte visité" xfId="3790" builtinId="9" hidden="1"/>
    <cellStyle name="Lien hypertexte visité" xfId="3798" builtinId="9" hidden="1"/>
    <cellStyle name="Lien hypertexte visité" xfId="3806" builtinId="9" hidden="1"/>
    <cellStyle name="Lien hypertexte visité" xfId="3814" builtinId="9" hidden="1"/>
    <cellStyle name="Lien hypertexte visité" xfId="3822" builtinId="9" hidden="1"/>
    <cellStyle name="Lien hypertexte visité" xfId="3830" builtinId="9" hidden="1"/>
    <cellStyle name="Lien hypertexte visité" xfId="3838" builtinId="9" hidden="1"/>
    <cellStyle name="Lien hypertexte visité" xfId="3846" builtinId="9" hidden="1"/>
    <cellStyle name="Lien hypertexte visité" xfId="3854" builtinId="9" hidden="1"/>
    <cellStyle name="Lien hypertexte visité" xfId="3862" builtinId="9" hidden="1"/>
    <cellStyle name="Lien hypertexte visité" xfId="3870" builtinId="9" hidden="1"/>
    <cellStyle name="Lien hypertexte visité" xfId="3878" builtinId="9" hidden="1"/>
    <cellStyle name="Lien hypertexte visité" xfId="3887" builtinId="9" hidden="1"/>
    <cellStyle name="Lien hypertexte visité" xfId="3895" builtinId="9" hidden="1"/>
    <cellStyle name="Lien hypertexte visité" xfId="3903" builtinId="9" hidden="1"/>
    <cellStyle name="Lien hypertexte visité" xfId="3911" builtinId="9" hidden="1"/>
    <cellStyle name="Lien hypertexte visité" xfId="3919" builtinId="9" hidden="1"/>
    <cellStyle name="Lien hypertexte visité" xfId="1158" builtinId="9" hidden="1"/>
    <cellStyle name="Lien hypertexte visité" xfId="3931" builtinId="9" hidden="1"/>
    <cellStyle name="Lien hypertexte visité" xfId="3939" builtinId="9" hidden="1"/>
    <cellStyle name="Lien hypertexte visité" xfId="3947" builtinId="9" hidden="1"/>
    <cellStyle name="Lien hypertexte visité" xfId="3955" builtinId="9" hidden="1"/>
    <cellStyle name="Lien hypertexte visité" xfId="3963" builtinId="9" hidden="1"/>
    <cellStyle name="Lien hypertexte visité" xfId="3971" builtinId="9" hidden="1"/>
    <cellStyle name="Lien hypertexte visité" xfId="3979" builtinId="9" hidden="1"/>
    <cellStyle name="Lien hypertexte visité" xfId="3987" builtinId="9" hidden="1"/>
    <cellStyle name="Lien hypertexte visité" xfId="3995" builtinId="9" hidden="1"/>
    <cellStyle name="Lien hypertexte visité" xfId="4003" builtinId="9" hidden="1"/>
    <cellStyle name="Lien hypertexte visité" xfId="4011" builtinId="9" hidden="1"/>
    <cellStyle name="Lien hypertexte visité" xfId="4019" builtinId="9" hidden="1"/>
    <cellStyle name="Lien hypertexte visité" xfId="4027" builtinId="9" hidden="1"/>
    <cellStyle name="Lien hypertexte visité" xfId="4035" builtinId="9" hidden="1"/>
    <cellStyle name="Lien hypertexte visité" xfId="4043" builtinId="9" hidden="1"/>
    <cellStyle name="Lien hypertexte visité" xfId="4051" builtinId="9" hidden="1"/>
    <cellStyle name="Lien hypertexte visité" xfId="4059" builtinId="9" hidden="1"/>
    <cellStyle name="Lien hypertexte visité" xfId="4067" builtinId="9" hidden="1"/>
    <cellStyle name="Lien hypertexte visité" xfId="4075" builtinId="9" hidden="1"/>
    <cellStyle name="Lien hypertexte visité" xfId="4083" builtinId="9" hidden="1"/>
    <cellStyle name="Lien hypertexte visité" xfId="4091" builtinId="9" hidden="1"/>
    <cellStyle name="Lien hypertexte visité" xfId="4099" builtinId="9" hidden="1"/>
    <cellStyle name="Lien hypertexte visité" xfId="4107" builtinId="9" hidden="1"/>
    <cellStyle name="Lien hypertexte visité" xfId="4115" builtinId="9" hidden="1"/>
    <cellStyle name="Lien hypertexte visité" xfId="4123" builtinId="9" hidden="1"/>
    <cellStyle name="Lien hypertexte visité" xfId="4131" builtinId="9" hidden="1"/>
    <cellStyle name="Lien hypertexte visité" xfId="4139" builtinId="9" hidden="1"/>
    <cellStyle name="Lien hypertexte visité" xfId="4147" builtinId="9" hidden="1"/>
    <cellStyle name="Lien hypertexte visité" xfId="4155" builtinId="9" hidden="1"/>
    <cellStyle name="Lien hypertexte visité" xfId="4163" builtinId="9" hidden="1"/>
    <cellStyle name="Lien hypertexte visité" xfId="4171" builtinId="9" hidden="1"/>
    <cellStyle name="Lien hypertexte visité" xfId="4179" builtinId="9" hidden="1"/>
    <cellStyle name="Lien hypertexte visité" xfId="4187" builtinId="9" hidden="1"/>
    <cellStyle name="Lien hypertexte visité" xfId="4195" builtinId="9" hidden="1"/>
    <cellStyle name="Lien hypertexte visité" xfId="4203" builtinId="9" hidden="1"/>
    <cellStyle name="Lien hypertexte visité" xfId="4211" builtinId="9" hidden="1"/>
    <cellStyle name="Lien hypertexte visité" xfId="4219" builtinId="9" hidden="1"/>
    <cellStyle name="Lien hypertexte visité" xfId="4227" builtinId="9" hidden="1"/>
    <cellStyle name="Lien hypertexte visité" xfId="4235" builtinId="9" hidden="1"/>
    <cellStyle name="Lien hypertexte visité" xfId="4243" builtinId="9" hidden="1"/>
    <cellStyle name="Lien hypertexte visité" xfId="4251" builtinId="9" hidden="1"/>
    <cellStyle name="Lien hypertexte visité" xfId="4259" builtinId="9" hidden="1"/>
    <cellStyle name="Lien hypertexte visité" xfId="4267" builtinId="9" hidden="1"/>
    <cellStyle name="Lien hypertexte visité" xfId="4275" builtinId="9" hidden="1"/>
    <cellStyle name="Lien hypertexte visité" xfId="4283" builtinId="9" hidden="1"/>
    <cellStyle name="Lien hypertexte visité" xfId="4291" builtinId="9" hidden="1"/>
    <cellStyle name="Lien hypertexte visité" xfId="4299" builtinId="9" hidden="1"/>
    <cellStyle name="Lien hypertexte visité" xfId="4307" builtinId="9" hidden="1"/>
    <cellStyle name="Lien hypertexte visité" xfId="4315" builtinId="9" hidden="1"/>
    <cellStyle name="Lien hypertexte visité" xfId="4323" builtinId="9" hidden="1"/>
    <cellStyle name="Lien hypertexte visité" xfId="4331" builtinId="9" hidden="1"/>
    <cellStyle name="Lien hypertexte visité" xfId="4339" builtinId="9" hidden="1"/>
    <cellStyle name="Lien hypertexte visité" xfId="4347" builtinId="9" hidden="1"/>
    <cellStyle name="Lien hypertexte visité" xfId="4355" builtinId="9" hidden="1"/>
    <cellStyle name="Lien hypertexte visité" xfId="4363" builtinId="9" hidden="1"/>
    <cellStyle name="Lien hypertexte visité" xfId="4371" builtinId="9" hidden="1"/>
    <cellStyle name="Lien hypertexte visité" xfId="4379" builtinId="9" hidden="1"/>
    <cellStyle name="Lien hypertexte visité" xfId="4387" builtinId="9" hidden="1"/>
    <cellStyle name="Lien hypertexte visité" xfId="4395" builtinId="9" hidden="1"/>
    <cellStyle name="Lien hypertexte visité" xfId="4403" builtinId="9" hidden="1"/>
    <cellStyle name="Lien hypertexte visité" xfId="4411" builtinId="9" hidden="1"/>
    <cellStyle name="Lien hypertexte visité" xfId="4419" builtinId="9" hidden="1"/>
    <cellStyle name="Lien hypertexte visité" xfId="4427" builtinId="9" hidden="1"/>
    <cellStyle name="Lien hypertexte visité" xfId="4435" builtinId="9" hidden="1"/>
    <cellStyle name="Lien hypertexte visité" xfId="4443" builtinId="9" hidden="1"/>
    <cellStyle name="Lien hypertexte visité" xfId="4451" builtinId="9" hidden="1"/>
    <cellStyle name="Lien hypertexte visité" xfId="4459" builtinId="9" hidden="1"/>
    <cellStyle name="Lien hypertexte visité" xfId="4467" builtinId="9" hidden="1"/>
    <cellStyle name="Lien hypertexte visité" xfId="4475" builtinId="9" hidden="1"/>
    <cellStyle name="Lien hypertexte visité" xfId="4483" builtinId="9" hidden="1"/>
    <cellStyle name="Lien hypertexte visité" xfId="4491" builtinId="9" hidden="1"/>
    <cellStyle name="Lien hypertexte visité" xfId="4499" builtinId="9" hidden="1"/>
    <cellStyle name="Lien hypertexte visité" xfId="4507" builtinId="9" hidden="1"/>
    <cellStyle name="Lien hypertexte visité" xfId="4515" builtinId="9" hidden="1"/>
    <cellStyle name="Lien hypertexte visité" xfId="4523" builtinId="9" hidden="1"/>
    <cellStyle name="Lien hypertexte visité" xfId="4531" builtinId="9" hidden="1"/>
    <cellStyle name="Lien hypertexte visité" xfId="4539" builtinId="9" hidden="1"/>
    <cellStyle name="Lien hypertexte visité" xfId="4547" builtinId="9" hidden="1"/>
    <cellStyle name="Lien hypertexte visité" xfId="4555" builtinId="9" hidden="1"/>
    <cellStyle name="Lien hypertexte visité" xfId="4563" builtinId="9" hidden="1"/>
    <cellStyle name="Lien hypertexte visité" xfId="4571" builtinId="9" hidden="1"/>
    <cellStyle name="Lien hypertexte visité" xfId="4579" builtinId="9" hidden="1"/>
    <cellStyle name="Lien hypertexte visité" xfId="4587" builtinId="9" hidden="1"/>
    <cellStyle name="Lien hypertexte visité" xfId="4595" builtinId="9" hidden="1"/>
    <cellStyle name="Lien hypertexte visité" xfId="4603" builtinId="9" hidden="1"/>
    <cellStyle name="Lien hypertexte visité" xfId="4611" builtinId="9" hidden="1"/>
    <cellStyle name="Lien hypertexte visité" xfId="4619" builtinId="9" hidden="1"/>
    <cellStyle name="Lien hypertexte visité" xfId="4627" builtinId="9" hidden="1"/>
    <cellStyle name="Lien hypertexte visité" xfId="4635" builtinId="9" hidden="1"/>
    <cellStyle name="Lien hypertexte visité" xfId="4643" builtinId="9" hidden="1"/>
    <cellStyle name="Lien hypertexte visité" xfId="4651" builtinId="9" hidden="1"/>
    <cellStyle name="Lien hypertexte visité" xfId="4659" builtinId="9" hidden="1"/>
    <cellStyle name="Lien hypertexte visité" xfId="4667" builtinId="9" hidden="1"/>
    <cellStyle name="Lien hypertexte visité" xfId="4675" builtinId="9" hidden="1"/>
    <cellStyle name="Lien hypertexte visité" xfId="4683" builtinId="9" hidden="1"/>
    <cellStyle name="Lien hypertexte visité" xfId="4691" builtinId="9" hidden="1"/>
    <cellStyle name="Lien hypertexte visité" xfId="4699" builtinId="9" hidden="1"/>
    <cellStyle name="Lien hypertexte visité" xfId="4707" builtinId="9" hidden="1"/>
    <cellStyle name="Lien hypertexte visité" xfId="4715" builtinId="9" hidden="1"/>
    <cellStyle name="Lien hypertexte visité" xfId="4723" builtinId="9" hidden="1"/>
    <cellStyle name="Lien hypertexte visité" xfId="4731" builtinId="9" hidden="1"/>
    <cellStyle name="Lien hypertexte visité" xfId="4739" builtinId="9" hidden="1"/>
    <cellStyle name="Lien hypertexte visité" xfId="4747" builtinId="9" hidden="1"/>
    <cellStyle name="Lien hypertexte visité" xfId="4755" builtinId="9" hidden="1"/>
    <cellStyle name="Lien hypertexte visité" xfId="4763" builtinId="9" hidden="1"/>
    <cellStyle name="Lien hypertexte visité" xfId="4771" builtinId="9" hidden="1"/>
    <cellStyle name="Lien hypertexte visité" xfId="4779" builtinId="9" hidden="1"/>
    <cellStyle name="Lien hypertexte visité" xfId="4787" builtinId="9" hidden="1"/>
    <cellStyle name="Lien hypertexte visité" xfId="4795" builtinId="9" hidden="1"/>
    <cellStyle name="Lien hypertexte visité" xfId="4803" builtinId="9" hidden="1"/>
    <cellStyle name="Lien hypertexte visité" xfId="4811" builtinId="9" hidden="1"/>
    <cellStyle name="Lien hypertexte visité" xfId="4819" builtinId="9" hidden="1"/>
    <cellStyle name="Lien hypertexte visité" xfId="4827" builtinId="9" hidden="1"/>
    <cellStyle name="Lien hypertexte visité" xfId="4835" builtinId="9" hidden="1"/>
    <cellStyle name="Lien hypertexte visité" xfId="4843" builtinId="9" hidden="1"/>
    <cellStyle name="Lien hypertexte visité" xfId="4851" builtinId="9" hidden="1"/>
    <cellStyle name="Lien hypertexte visité" xfId="4859" builtinId="9" hidden="1"/>
    <cellStyle name="Lien hypertexte visité" xfId="4867" builtinId="9" hidden="1"/>
    <cellStyle name="Lien hypertexte visité" xfId="4875" builtinId="9" hidden="1"/>
    <cellStyle name="Lien hypertexte visité" xfId="4883" builtinId="9" hidden="1"/>
    <cellStyle name="Lien hypertexte visité" xfId="4891" builtinId="9" hidden="1"/>
    <cellStyle name="Lien hypertexte visité" xfId="4899" builtinId="9" hidden="1"/>
    <cellStyle name="Lien hypertexte visité" xfId="4907" builtinId="9" hidden="1"/>
    <cellStyle name="Lien hypertexte visité" xfId="4915" builtinId="9" hidden="1"/>
    <cellStyle name="Lien hypertexte visité" xfId="4923" builtinId="9" hidden="1"/>
    <cellStyle name="Lien hypertexte visité" xfId="4931" builtinId="9" hidden="1"/>
    <cellStyle name="Lien hypertexte visité" xfId="4939" builtinId="9" hidden="1"/>
    <cellStyle name="Lien hypertexte visité" xfId="4947" builtinId="9" hidden="1"/>
    <cellStyle name="Lien hypertexte visité" xfId="4955" builtinId="9" hidden="1"/>
    <cellStyle name="Lien hypertexte visité" xfId="4963" builtinId="9" hidden="1"/>
    <cellStyle name="Lien hypertexte visité" xfId="4971" builtinId="9" hidden="1"/>
    <cellStyle name="Lien hypertexte visité" xfId="4979" builtinId="9" hidden="1"/>
    <cellStyle name="Lien hypertexte visité" xfId="4987" builtinId="9" hidden="1"/>
    <cellStyle name="Lien hypertexte visité" xfId="4995" builtinId="9" hidden="1"/>
    <cellStyle name="Lien hypertexte visité" xfId="5003" builtinId="9" hidden="1"/>
    <cellStyle name="Lien hypertexte visité" xfId="5011" builtinId="9" hidden="1"/>
    <cellStyle name="Lien hypertexte visité" xfId="5019" builtinId="9" hidden="1"/>
    <cellStyle name="Lien hypertexte visité" xfId="5027" builtinId="9" hidden="1"/>
    <cellStyle name="Lien hypertexte visité" xfId="5035" builtinId="9" hidden="1"/>
    <cellStyle name="Lien hypertexte visité" xfId="5043" builtinId="9" hidden="1"/>
    <cellStyle name="Lien hypertexte visité" xfId="5051" builtinId="9" hidden="1"/>
    <cellStyle name="Lien hypertexte visité" xfId="5059" builtinId="9" hidden="1"/>
    <cellStyle name="Lien hypertexte visité" xfId="5067" builtinId="9" hidden="1"/>
    <cellStyle name="Lien hypertexte visité" xfId="5075" builtinId="9" hidden="1"/>
    <cellStyle name="Lien hypertexte visité" xfId="5083" builtinId="9" hidden="1"/>
    <cellStyle name="Lien hypertexte visité" xfId="5091" builtinId="9" hidden="1"/>
    <cellStyle name="Lien hypertexte visité" xfId="5099" builtinId="9" hidden="1"/>
    <cellStyle name="Lien hypertexte visité" xfId="5107" builtinId="9" hidden="1"/>
    <cellStyle name="Lien hypertexte visité" xfId="5115" builtinId="9" hidden="1"/>
    <cellStyle name="Lien hypertexte visité" xfId="5123" builtinId="9" hidden="1"/>
    <cellStyle name="Lien hypertexte visité" xfId="5131" builtinId="9" hidden="1"/>
    <cellStyle name="Lien hypertexte visité" xfId="5139" builtinId="9" hidden="1"/>
    <cellStyle name="Lien hypertexte visité" xfId="5147" builtinId="9" hidden="1"/>
    <cellStyle name="Lien hypertexte visité" xfId="5155" builtinId="9" hidden="1"/>
    <cellStyle name="Lien hypertexte visité" xfId="5163" builtinId="9" hidden="1"/>
    <cellStyle name="Lien hypertexte visité" xfId="5171" builtinId="9" hidden="1"/>
    <cellStyle name="Lien hypertexte visité" xfId="5179" builtinId="9" hidden="1"/>
    <cellStyle name="Lien hypertexte visité" xfId="5187" builtinId="9" hidden="1"/>
    <cellStyle name="Lien hypertexte visité" xfId="5195" builtinId="9" hidden="1"/>
    <cellStyle name="Lien hypertexte visité" xfId="5203" builtinId="9" hidden="1"/>
    <cellStyle name="Lien hypertexte visité" xfId="5211" builtinId="9" hidden="1"/>
    <cellStyle name="Lien hypertexte visité" xfId="5219" builtinId="9" hidden="1"/>
    <cellStyle name="Lien hypertexte visité" xfId="5227" builtinId="9" hidden="1"/>
    <cellStyle name="Lien hypertexte visité" xfId="5235" builtinId="9" hidden="1"/>
    <cellStyle name="Lien hypertexte visité" xfId="5243" builtinId="9" hidden="1"/>
    <cellStyle name="Lien hypertexte visité" xfId="5251" builtinId="9" hidden="1"/>
    <cellStyle name="Lien hypertexte visité" xfId="5259" builtinId="9" hidden="1"/>
    <cellStyle name="Lien hypertexte visité" xfId="5267" builtinId="9" hidden="1"/>
    <cellStyle name="Lien hypertexte visité" xfId="5275" builtinId="9" hidden="1"/>
    <cellStyle name="Lien hypertexte visité" xfId="5283" builtinId="9" hidden="1"/>
    <cellStyle name="Lien hypertexte visité" xfId="5291" builtinId="9" hidden="1"/>
    <cellStyle name="Lien hypertexte visité" xfId="5299" builtinId="9" hidden="1"/>
    <cellStyle name="Lien hypertexte visité" xfId="5307" builtinId="9" hidden="1"/>
    <cellStyle name="Lien hypertexte visité" xfId="5315" builtinId="9" hidden="1"/>
    <cellStyle name="Lien hypertexte visité" xfId="5323" builtinId="9" hidden="1"/>
    <cellStyle name="Lien hypertexte visité" xfId="5331" builtinId="9" hidden="1"/>
    <cellStyle name="Lien hypertexte visité" xfId="5339" builtinId="9" hidden="1"/>
    <cellStyle name="Lien hypertexte visité" xfId="5347" builtinId="9" hidden="1"/>
    <cellStyle name="Lien hypertexte visité" xfId="5355" builtinId="9" hidden="1"/>
    <cellStyle name="Lien hypertexte visité" xfId="5363" builtinId="9" hidden="1"/>
    <cellStyle name="Lien hypertexte visité" xfId="5371" builtinId="9" hidden="1"/>
    <cellStyle name="Lien hypertexte visité" xfId="5379" builtinId="9" hidden="1"/>
    <cellStyle name="Lien hypertexte visité" xfId="5387" builtinId="9" hidden="1"/>
    <cellStyle name="Lien hypertexte visité" xfId="5395" builtinId="9" hidden="1"/>
    <cellStyle name="Lien hypertexte visité" xfId="5403" builtinId="9" hidden="1"/>
    <cellStyle name="Lien hypertexte visité" xfId="5411" builtinId="9" hidden="1"/>
    <cellStyle name="Lien hypertexte visité" xfId="5419" builtinId="9" hidden="1"/>
    <cellStyle name="Lien hypertexte visité" xfId="5427" builtinId="9" hidden="1"/>
    <cellStyle name="Lien hypertexte visité" xfId="5435" builtinId="9" hidden="1"/>
    <cellStyle name="Lien hypertexte visité" xfId="5443" builtinId="9" hidden="1"/>
    <cellStyle name="Lien hypertexte visité" xfId="5451" builtinId="9" hidden="1"/>
    <cellStyle name="Lien hypertexte visité" xfId="5459" builtinId="9" hidden="1"/>
    <cellStyle name="Lien hypertexte visité" xfId="5467" builtinId="9" hidden="1"/>
    <cellStyle name="Lien hypertexte visité" xfId="5475" builtinId="9" hidden="1"/>
    <cellStyle name="Lien hypertexte visité" xfId="5483" builtinId="9" hidden="1"/>
    <cellStyle name="Lien hypertexte visité" xfId="5491" builtinId="9" hidden="1"/>
    <cellStyle name="Lien hypertexte visité" xfId="5499" builtinId="9" hidden="1"/>
    <cellStyle name="Lien hypertexte visité" xfId="5507" builtinId="9" hidden="1"/>
    <cellStyle name="Lien hypertexte visité" xfId="5515" builtinId="9" hidden="1"/>
    <cellStyle name="Lien hypertexte visité" xfId="5523" builtinId="9" hidden="1"/>
    <cellStyle name="Lien hypertexte visité" xfId="5531" builtinId="9" hidden="1"/>
    <cellStyle name="Lien hypertexte visité" xfId="5539" builtinId="9" hidden="1"/>
    <cellStyle name="Lien hypertexte visité" xfId="5547" builtinId="9" hidden="1"/>
    <cellStyle name="Lien hypertexte visité" xfId="5555" builtinId="9" hidden="1"/>
    <cellStyle name="Lien hypertexte visité" xfId="5563" builtinId="9" hidden="1"/>
    <cellStyle name="Lien hypertexte visité" xfId="5571" builtinId="9" hidden="1"/>
    <cellStyle name="Lien hypertexte visité" xfId="5579" builtinId="9" hidden="1"/>
    <cellStyle name="Lien hypertexte visité" xfId="5587" builtinId="9" hidden="1"/>
    <cellStyle name="Lien hypertexte visité" xfId="5595" builtinId="9" hidden="1"/>
    <cellStyle name="Lien hypertexte visité" xfId="5603" builtinId="9" hidden="1"/>
    <cellStyle name="Lien hypertexte visité" xfId="5611" builtinId="9" hidden="1"/>
    <cellStyle name="Lien hypertexte visité" xfId="5619" builtinId="9" hidden="1"/>
    <cellStyle name="Lien hypertexte visité" xfId="5627" builtinId="9" hidden="1"/>
    <cellStyle name="Lien hypertexte visité" xfId="5635" builtinId="9" hidden="1"/>
    <cellStyle name="Lien hypertexte visité" xfId="5643" builtinId="9" hidden="1"/>
    <cellStyle name="Lien hypertexte visité" xfId="5651" builtinId="9" hidden="1"/>
    <cellStyle name="Lien hypertexte visité" xfId="5659" builtinId="9" hidden="1"/>
    <cellStyle name="Lien hypertexte visité" xfId="5667" builtinId="9" hidden="1"/>
    <cellStyle name="Lien hypertexte visité" xfId="5675" builtinId="9" hidden="1"/>
    <cellStyle name="Lien hypertexte visité" xfId="5683" builtinId="9" hidden="1"/>
    <cellStyle name="Lien hypertexte visité" xfId="5691" builtinId="9" hidden="1"/>
    <cellStyle name="Lien hypertexte visité" xfId="5699" builtinId="9" hidden="1"/>
    <cellStyle name="Lien hypertexte visité" xfId="5707" builtinId="9" hidden="1"/>
    <cellStyle name="Lien hypertexte visité" xfId="5715" builtinId="9" hidden="1"/>
    <cellStyle name="Lien hypertexte visité" xfId="5723" builtinId="9" hidden="1"/>
    <cellStyle name="Lien hypertexte visité" xfId="5731" builtinId="9" hidden="1"/>
    <cellStyle name="Lien hypertexte visité" xfId="5739" builtinId="9" hidden="1"/>
    <cellStyle name="Lien hypertexte visité" xfId="5747" builtinId="9" hidden="1"/>
    <cellStyle name="Lien hypertexte visité" xfId="5755" builtinId="9" hidden="1"/>
    <cellStyle name="Lien hypertexte visité" xfId="5763" builtinId="9" hidden="1"/>
    <cellStyle name="Lien hypertexte visité" xfId="5771" builtinId="9" hidden="1"/>
    <cellStyle name="Lien hypertexte visité" xfId="5779" builtinId="9" hidden="1"/>
    <cellStyle name="Lien hypertexte visité" xfId="5787" builtinId="9" hidden="1"/>
    <cellStyle name="Lien hypertexte visité" xfId="5795" builtinId="9" hidden="1"/>
    <cellStyle name="Lien hypertexte visité" xfId="5803" builtinId="9" hidden="1"/>
    <cellStyle name="Lien hypertexte visité" xfId="5811" builtinId="9" hidden="1"/>
    <cellStyle name="Lien hypertexte visité" xfId="5819" builtinId="9" hidden="1"/>
    <cellStyle name="Lien hypertexte visité" xfId="5827" builtinId="9" hidden="1"/>
    <cellStyle name="Lien hypertexte visité" xfId="5835" builtinId="9" hidden="1"/>
    <cellStyle name="Lien hypertexte visité" xfId="5843" builtinId="9" hidden="1"/>
    <cellStyle name="Lien hypertexte visité" xfId="5851" builtinId="9" hidden="1"/>
    <cellStyle name="Lien hypertexte visité" xfId="5859" builtinId="9" hidden="1"/>
    <cellStyle name="Lien hypertexte visité" xfId="5867" builtinId="9" hidden="1"/>
    <cellStyle name="Lien hypertexte visité" xfId="5875" builtinId="9" hidden="1"/>
    <cellStyle name="Lien hypertexte visité" xfId="5883" builtinId="9" hidden="1"/>
    <cellStyle name="Lien hypertexte visité" xfId="5891" builtinId="9" hidden="1"/>
    <cellStyle name="Lien hypertexte visité" xfId="5899" builtinId="9" hidden="1"/>
    <cellStyle name="Lien hypertexte visité" xfId="5907" builtinId="9" hidden="1"/>
    <cellStyle name="Lien hypertexte visité" xfId="5915" builtinId="9" hidden="1"/>
    <cellStyle name="Lien hypertexte visité" xfId="5923" builtinId="9" hidden="1"/>
    <cellStyle name="Lien hypertexte visité" xfId="5931" builtinId="9" hidden="1"/>
    <cellStyle name="Lien hypertexte visité" xfId="5939" builtinId="9" hidden="1"/>
    <cellStyle name="Lien hypertexte visité" xfId="5947" builtinId="9" hidden="1"/>
    <cellStyle name="Lien hypertexte visité" xfId="5955" builtinId="9" hidden="1"/>
    <cellStyle name="Lien hypertexte visité" xfId="5963" builtinId="9" hidden="1"/>
    <cellStyle name="Lien hypertexte visité" xfId="5971" builtinId="9" hidden="1"/>
    <cellStyle name="Lien hypertexte visité" xfId="5979" builtinId="9" hidden="1"/>
    <cellStyle name="Lien hypertexte visité" xfId="5987" builtinId="9" hidden="1"/>
    <cellStyle name="Lien hypertexte visité" xfId="5995" builtinId="9" hidden="1"/>
    <cellStyle name="Lien hypertexte visité" xfId="6003" builtinId="9" hidden="1"/>
    <cellStyle name="Lien hypertexte visité" xfId="6011" builtinId="9" hidden="1"/>
    <cellStyle name="Lien hypertexte visité" xfId="6019" builtinId="9" hidden="1"/>
    <cellStyle name="Lien hypertexte visité" xfId="6027" builtinId="9" hidden="1"/>
    <cellStyle name="Lien hypertexte visité" xfId="6035" builtinId="9" hidden="1"/>
    <cellStyle name="Lien hypertexte visité" xfId="6043" builtinId="9" hidden="1"/>
    <cellStyle name="Lien hypertexte visité" xfId="6051" builtinId="9" hidden="1"/>
    <cellStyle name="Lien hypertexte visité" xfId="6059" builtinId="9" hidden="1"/>
    <cellStyle name="Lien hypertexte visité" xfId="6067" builtinId="9" hidden="1"/>
    <cellStyle name="Lien hypertexte visité" xfId="6075" builtinId="9" hidden="1"/>
    <cellStyle name="Lien hypertexte visité" xfId="6083" builtinId="9" hidden="1"/>
    <cellStyle name="Lien hypertexte visité" xfId="6091" builtinId="9" hidden="1"/>
    <cellStyle name="Lien hypertexte visité" xfId="6099" builtinId="9" hidden="1"/>
    <cellStyle name="Lien hypertexte visité" xfId="6107" builtinId="9" hidden="1"/>
    <cellStyle name="Lien hypertexte visité" xfId="6115" builtinId="9" hidden="1"/>
    <cellStyle name="Lien hypertexte visité" xfId="6123" builtinId="9" hidden="1"/>
    <cellStyle name="Lien hypertexte visité" xfId="6131" builtinId="9" hidden="1"/>
    <cellStyle name="Lien hypertexte visité" xfId="6139" builtinId="9" hidden="1"/>
    <cellStyle name="Lien hypertexte visité" xfId="6147" builtinId="9" hidden="1"/>
    <cellStyle name="Lien hypertexte visité" xfId="6155" builtinId="9" hidden="1"/>
    <cellStyle name="Lien hypertexte visité" xfId="6163" builtinId="9" hidden="1"/>
    <cellStyle name="Lien hypertexte visité" xfId="6171" builtinId="9" hidden="1"/>
    <cellStyle name="Lien hypertexte visité" xfId="6179" builtinId="9" hidden="1"/>
    <cellStyle name="Lien hypertexte visité" xfId="6187" builtinId="9" hidden="1"/>
    <cellStyle name="Lien hypertexte visité" xfId="6195" builtinId="9" hidden="1"/>
    <cellStyle name="Lien hypertexte visité" xfId="6203" builtinId="9" hidden="1"/>
    <cellStyle name="Lien hypertexte visité" xfId="6211" builtinId="9" hidden="1"/>
    <cellStyle name="Lien hypertexte visité" xfId="6219" builtinId="9" hidden="1"/>
    <cellStyle name="Lien hypertexte visité" xfId="6227" builtinId="9" hidden="1"/>
    <cellStyle name="Lien hypertexte visité" xfId="6235" builtinId="9" hidden="1"/>
    <cellStyle name="Lien hypertexte visité" xfId="6243" builtinId="9" hidden="1"/>
    <cellStyle name="Lien hypertexte visité" xfId="6251" builtinId="9" hidden="1"/>
    <cellStyle name="Lien hypertexte visité" xfId="6259" builtinId="9" hidden="1"/>
    <cellStyle name="Lien hypertexte visité" xfId="6267" builtinId="9" hidden="1"/>
    <cellStyle name="Lien hypertexte visité" xfId="6275" builtinId="9" hidden="1"/>
    <cellStyle name="Lien hypertexte visité" xfId="6283" builtinId="9" hidden="1"/>
    <cellStyle name="Lien hypertexte visité" xfId="6291" builtinId="9" hidden="1"/>
    <cellStyle name="Lien hypertexte visité" xfId="6299" builtinId="9" hidden="1"/>
    <cellStyle name="Lien hypertexte visité" xfId="6307" builtinId="9" hidden="1"/>
    <cellStyle name="Lien hypertexte visité" xfId="6315" builtinId="9" hidden="1"/>
    <cellStyle name="Lien hypertexte visité" xfId="6323" builtinId="9" hidden="1"/>
    <cellStyle name="Lien hypertexte visité" xfId="6331" builtinId="9" hidden="1"/>
    <cellStyle name="Lien hypertexte visité" xfId="6339" builtinId="9" hidden="1"/>
    <cellStyle name="Lien hypertexte visité" xfId="6347" builtinId="9" hidden="1"/>
    <cellStyle name="Lien hypertexte visité" xfId="6355" builtinId="9" hidden="1"/>
    <cellStyle name="Lien hypertexte visité" xfId="6363" builtinId="9" hidden="1"/>
    <cellStyle name="Lien hypertexte visité" xfId="6371" builtinId="9" hidden="1"/>
    <cellStyle name="Lien hypertexte visité" xfId="6379" builtinId="9" hidden="1"/>
    <cellStyle name="Lien hypertexte visité" xfId="6387" builtinId="9" hidden="1"/>
    <cellStyle name="Lien hypertexte visité" xfId="6395" builtinId="9" hidden="1"/>
    <cellStyle name="Lien hypertexte visité" xfId="6403" builtinId="9" hidden="1"/>
    <cellStyle name="Lien hypertexte visité" xfId="6411" builtinId="9" hidden="1"/>
    <cellStyle name="Lien hypertexte visité" xfId="6419" builtinId="9" hidden="1"/>
    <cellStyle name="Lien hypertexte visité" xfId="6427" builtinId="9" hidden="1"/>
    <cellStyle name="Lien hypertexte visité" xfId="6435" builtinId="9" hidden="1"/>
    <cellStyle name="Lien hypertexte visité" xfId="6443" builtinId="9" hidden="1"/>
    <cellStyle name="Lien hypertexte visité" xfId="6451" builtinId="9" hidden="1"/>
    <cellStyle name="Lien hypertexte visité" xfId="6459" builtinId="9" hidden="1"/>
    <cellStyle name="Lien hypertexte visité" xfId="6467" builtinId="9" hidden="1"/>
    <cellStyle name="Lien hypertexte visité" xfId="6475" builtinId="9" hidden="1"/>
    <cellStyle name="Lien hypertexte visité" xfId="6483" builtinId="9" hidden="1"/>
    <cellStyle name="Lien hypertexte visité" xfId="6491" builtinId="9" hidden="1"/>
    <cellStyle name="Lien hypertexte visité" xfId="6499" builtinId="9" hidden="1"/>
    <cellStyle name="Lien hypertexte visité" xfId="6507" builtinId="9" hidden="1"/>
    <cellStyle name="Lien hypertexte visité" xfId="6515" builtinId="9" hidden="1"/>
    <cellStyle name="Lien hypertexte visité" xfId="6523" builtinId="9" hidden="1"/>
    <cellStyle name="Lien hypertexte visité" xfId="6531" builtinId="9" hidden="1"/>
    <cellStyle name="Lien hypertexte visité" xfId="6539" builtinId="9" hidden="1"/>
    <cellStyle name="Lien hypertexte visité" xfId="6547" builtinId="9" hidden="1"/>
    <cellStyle name="Lien hypertexte visité" xfId="6555" builtinId="9" hidden="1"/>
    <cellStyle name="Lien hypertexte visité" xfId="6563" builtinId="9" hidden="1"/>
    <cellStyle name="Lien hypertexte visité" xfId="6571" builtinId="9" hidden="1"/>
    <cellStyle name="Lien hypertexte visité" xfId="6579" builtinId="9" hidden="1"/>
    <cellStyle name="Lien hypertexte visité" xfId="6587" builtinId="9" hidden="1"/>
    <cellStyle name="Lien hypertexte visité" xfId="6595" builtinId="9" hidden="1"/>
    <cellStyle name="Lien hypertexte visité" xfId="6603" builtinId="9" hidden="1"/>
    <cellStyle name="Lien hypertexte visité" xfId="6611" builtinId="9" hidden="1"/>
    <cellStyle name="Lien hypertexte visité" xfId="6619" builtinId="9" hidden="1"/>
    <cellStyle name="Lien hypertexte visité" xfId="6627" builtinId="9" hidden="1"/>
    <cellStyle name="Lien hypertexte visité" xfId="6635" builtinId="9" hidden="1"/>
    <cellStyle name="Lien hypertexte visité" xfId="6643" builtinId="9" hidden="1"/>
    <cellStyle name="Lien hypertexte visité" xfId="6651" builtinId="9" hidden="1"/>
    <cellStyle name="Lien hypertexte visité" xfId="6659" builtinId="9" hidden="1"/>
    <cellStyle name="Lien hypertexte visité" xfId="6667" builtinId="9" hidden="1"/>
    <cellStyle name="Lien hypertexte visité" xfId="6675" builtinId="9" hidden="1"/>
    <cellStyle name="Lien hypertexte visité" xfId="6683" builtinId="9" hidden="1"/>
    <cellStyle name="Lien hypertexte visité" xfId="6691" builtinId="9" hidden="1"/>
    <cellStyle name="Lien hypertexte visité" xfId="6699" builtinId="9" hidden="1"/>
    <cellStyle name="Lien hypertexte visité" xfId="6707" builtinId="9" hidden="1"/>
    <cellStyle name="Lien hypertexte visité" xfId="6715" builtinId="9" hidden="1"/>
    <cellStyle name="Lien hypertexte visité" xfId="6723" builtinId="9" hidden="1"/>
    <cellStyle name="Lien hypertexte visité" xfId="6731" builtinId="9" hidden="1"/>
    <cellStyle name="Lien hypertexte visité" xfId="6739" builtinId="9" hidden="1"/>
    <cellStyle name="Lien hypertexte visité" xfId="6747" builtinId="9" hidden="1"/>
    <cellStyle name="Lien hypertexte visité" xfId="6755" builtinId="9" hidden="1"/>
    <cellStyle name="Lien hypertexte visité" xfId="6763" builtinId="9" hidden="1"/>
    <cellStyle name="Lien hypertexte visité" xfId="6771" builtinId="9" hidden="1"/>
    <cellStyle name="Lien hypertexte visité" xfId="6779" builtinId="9" hidden="1"/>
    <cellStyle name="Lien hypertexte visité" xfId="6787" builtinId="9" hidden="1"/>
    <cellStyle name="Lien hypertexte visité" xfId="6795" builtinId="9" hidden="1"/>
    <cellStyle name="Lien hypertexte visité" xfId="6803" builtinId="9" hidden="1"/>
    <cellStyle name="Lien hypertexte visité" xfId="6811" builtinId="9" hidden="1"/>
    <cellStyle name="Lien hypertexte visité" xfId="6819" builtinId="9" hidden="1"/>
    <cellStyle name="Lien hypertexte visité" xfId="6827" builtinId="9" hidden="1"/>
    <cellStyle name="Lien hypertexte visité" xfId="6835" builtinId="9" hidden="1"/>
    <cellStyle name="Lien hypertexte visité" xfId="6843" builtinId="9" hidden="1"/>
    <cellStyle name="Lien hypertexte visité" xfId="6851" builtinId="9" hidden="1"/>
    <cellStyle name="Lien hypertexte visité" xfId="6859" builtinId="9" hidden="1"/>
    <cellStyle name="Lien hypertexte visité" xfId="6867" builtinId="9" hidden="1"/>
    <cellStyle name="Lien hypertexte visité" xfId="6875" builtinId="9" hidden="1"/>
    <cellStyle name="Lien hypertexte visité" xfId="6883" builtinId="9" hidden="1"/>
    <cellStyle name="Lien hypertexte visité" xfId="6891" builtinId="9" hidden="1"/>
    <cellStyle name="Lien hypertexte visité" xfId="6899" builtinId="9" hidden="1"/>
    <cellStyle name="Lien hypertexte visité" xfId="6907" builtinId="9" hidden="1"/>
    <cellStyle name="Lien hypertexte visité" xfId="6915" builtinId="9" hidden="1"/>
    <cellStyle name="Lien hypertexte visité" xfId="6923" builtinId="9" hidden="1"/>
    <cellStyle name="Lien hypertexte visité" xfId="6931" builtinId="9" hidden="1"/>
    <cellStyle name="Lien hypertexte visité" xfId="6939" builtinId="9" hidden="1"/>
    <cellStyle name="Lien hypertexte visité" xfId="6947" builtinId="9" hidden="1"/>
    <cellStyle name="Lien hypertexte visité" xfId="6955" builtinId="9" hidden="1"/>
    <cellStyle name="Lien hypertexte visité" xfId="6963" builtinId="9" hidden="1"/>
    <cellStyle name="Lien hypertexte visité" xfId="6971" builtinId="9" hidden="1"/>
    <cellStyle name="Lien hypertexte visité" xfId="6979" builtinId="9" hidden="1"/>
    <cellStyle name="Lien hypertexte visité" xfId="6987" builtinId="9" hidden="1"/>
    <cellStyle name="Lien hypertexte visité" xfId="6995" builtinId="9" hidden="1"/>
    <cellStyle name="Lien hypertexte visité" xfId="7003" builtinId="9" hidden="1"/>
    <cellStyle name="Lien hypertexte visité" xfId="7011" builtinId="9" hidden="1"/>
    <cellStyle name="Lien hypertexte visité" xfId="7019" builtinId="9" hidden="1"/>
    <cellStyle name="Lien hypertexte visité" xfId="7027" builtinId="9" hidden="1"/>
    <cellStyle name="Lien hypertexte visité" xfId="7035" builtinId="9" hidden="1"/>
    <cellStyle name="Lien hypertexte visité" xfId="7043" builtinId="9" hidden="1"/>
    <cellStyle name="Lien hypertexte visité" xfId="7051" builtinId="9" hidden="1"/>
    <cellStyle name="Lien hypertexte visité" xfId="7059" builtinId="9" hidden="1"/>
    <cellStyle name="Lien hypertexte visité" xfId="7067" builtinId="9" hidden="1"/>
    <cellStyle name="Lien hypertexte visité" xfId="7075" builtinId="9" hidden="1"/>
    <cellStyle name="Lien hypertexte visité" xfId="7083" builtinId="9" hidden="1"/>
    <cellStyle name="Lien hypertexte visité" xfId="7091" builtinId="9" hidden="1"/>
    <cellStyle name="Lien hypertexte visité" xfId="7099" builtinId="9" hidden="1"/>
    <cellStyle name="Lien hypertexte visité" xfId="7107" builtinId="9" hidden="1"/>
    <cellStyle name="Lien hypertexte visité" xfId="7115" builtinId="9" hidden="1"/>
    <cellStyle name="Lien hypertexte visité" xfId="7123" builtinId="9" hidden="1"/>
    <cellStyle name="Lien hypertexte visité" xfId="7131" builtinId="9" hidden="1"/>
    <cellStyle name="Lien hypertexte visité" xfId="7139" builtinId="9" hidden="1"/>
    <cellStyle name="Lien hypertexte visité" xfId="7147" builtinId="9" hidden="1"/>
    <cellStyle name="Lien hypertexte visité" xfId="7155" builtinId="9" hidden="1"/>
    <cellStyle name="Lien hypertexte visité" xfId="7163" builtinId="9" hidden="1"/>
    <cellStyle name="Lien hypertexte visité" xfId="7171" builtinId="9" hidden="1"/>
    <cellStyle name="Lien hypertexte visité" xfId="7179" builtinId="9" hidden="1"/>
    <cellStyle name="Lien hypertexte visité" xfId="7187" builtinId="9" hidden="1"/>
    <cellStyle name="Lien hypertexte visité" xfId="7195" builtinId="9" hidden="1"/>
    <cellStyle name="Lien hypertexte visité" xfId="7203" builtinId="9" hidden="1"/>
    <cellStyle name="Lien hypertexte visité" xfId="7211" builtinId="9" hidden="1"/>
    <cellStyle name="Lien hypertexte visité" xfId="7219" builtinId="9" hidden="1"/>
    <cellStyle name="Lien hypertexte visité" xfId="7227" builtinId="9" hidden="1"/>
    <cellStyle name="Lien hypertexte visité" xfId="7235" builtinId="9" hidden="1"/>
    <cellStyle name="Lien hypertexte visité" xfId="7243" builtinId="9" hidden="1"/>
    <cellStyle name="Lien hypertexte visité" xfId="7251" builtinId="9" hidden="1"/>
    <cellStyle name="Lien hypertexte visité" xfId="7259" builtinId="9" hidden="1"/>
    <cellStyle name="Lien hypertexte visité" xfId="7267" builtinId="9" hidden="1"/>
    <cellStyle name="Lien hypertexte visité" xfId="7275" builtinId="9" hidden="1"/>
    <cellStyle name="Lien hypertexte visité" xfId="7283" builtinId="9" hidden="1"/>
    <cellStyle name="Lien hypertexte visité" xfId="7291" builtinId="9" hidden="1"/>
    <cellStyle name="Lien hypertexte visité" xfId="7299" builtinId="9" hidden="1"/>
    <cellStyle name="Lien hypertexte visité" xfId="7307" builtinId="9" hidden="1"/>
    <cellStyle name="Lien hypertexte visité" xfId="7315" builtinId="9" hidden="1"/>
    <cellStyle name="Lien hypertexte visité" xfId="7323" builtinId="9" hidden="1"/>
    <cellStyle name="Lien hypertexte visité" xfId="7331" builtinId="9" hidden="1"/>
    <cellStyle name="Lien hypertexte visité" xfId="7339" builtinId="9" hidden="1"/>
    <cellStyle name="Lien hypertexte visité" xfId="7347" builtinId="9" hidden="1"/>
    <cellStyle name="Lien hypertexte visité" xfId="7355" builtinId="9" hidden="1"/>
    <cellStyle name="Lien hypertexte visité" xfId="7363" builtinId="9" hidden="1"/>
    <cellStyle name="Lien hypertexte visité" xfId="7371" builtinId="9" hidden="1"/>
    <cellStyle name="Lien hypertexte visité" xfId="7379" builtinId="9" hidden="1"/>
    <cellStyle name="Lien hypertexte visité" xfId="7387" builtinId="9" hidden="1"/>
    <cellStyle name="Lien hypertexte visité" xfId="7395" builtinId="9" hidden="1"/>
    <cellStyle name="Lien hypertexte visité" xfId="7403" builtinId="9" hidden="1"/>
    <cellStyle name="Lien hypertexte visité" xfId="7411" builtinId="9" hidden="1"/>
    <cellStyle name="Lien hypertexte visité" xfId="7419" builtinId="9" hidden="1"/>
    <cellStyle name="Lien hypertexte visité" xfId="7427" builtinId="9" hidden="1"/>
    <cellStyle name="Lien hypertexte visité" xfId="7435" builtinId="9" hidden="1"/>
    <cellStyle name="Lien hypertexte visité" xfId="7443" builtinId="9" hidden="1"/>
    <cellStyle name="Lien hypertexte visité" xfId="7451" builtinId="9" hidden="1"/>
    <cellStyle name="Lien hypertexte visité" xfId="7459" builtinId="9" hidden="1"/>
    <cellStyle name="Lien hypertexte visité" xfId="7467" builtinId="9" hidden="1"/>
    <cellStyle name="Lien hypertexte visité" xfId="7475" builtinId="9" hidden="1"/>
    <cellStyle name="Lien hypertexte visité" xfId="7483" builtinId="9" hidden="1"/>
    <cellStyle name="Lien hypertexte visité" xfId="7491" builtinId="9" hidden="1"/>
    <cellStyle name="Lien hypertexte visité" xfId="7499" builtinId="9" hidden="1"/>
    <cellStyle name="Lien hypertexte visité" xfId="7507" builtinId="9" hidden="1"/>
    <cellStyle name="Lien hypertexte visité" xfId="7515" builtinId="9" hidden="1"/>
    <cellStyle name="Lien hypertexte visité" xfId="7523" builtinId="9" hidden="1"/>
    <cellStyle name="Lien hypertexte visité" xfId="7531" builtinId="9" hidden="1"/>
    <cellStyle name="Lien hypertexte visité" xfId="7539" builtinId="9" hidden="1"/>
    <cellStyle name="Lien hypertexte visité" xfId="7547" builtinId="9" hidden="1"/>
    <cellStyle name="Lien hypertexte visité" xfId="7555" builtinId="9" hidden="1"/>
    <cellStyle name="Lien hypertexte visité" xfId="7563" builtinId="9" hidden="1"/>
    <cellStyle name="Lien hypertexte visité" xfId="7571" builtinId="9" hidden="1"/>
    <cellStyle name="Lien hypertexte visité" xfId="7579" builtinId="9" hidden="1"/>
    <cellStyle name="Lien hypertexte visité" xfId="7587" builtinId="9" hidden="1"/>
    <cellStyle name="Lien hypertexte visité" xfId="7595" builtinId="9" hidden="1"/>
    <cellStyle name="Lien hypertexte visité" xfId="7603" builtinId="9" hidden="1"/>
    <cellStyle name="Lien hypertexte visité" xfId="7611" builtinId="9" hidden="1"/>
    <cellStyle name="Lien hypertexte visité" xfId="7619" builtinId="9" hidden="1"/>
    <cellStyle name="Lien hypertexte visité" xfId="7627" builtinId="9" hidden="1"/>
    <cellStyle name="Lien hypertexte visité" xfId="7635" builtinId="9" hidden="1"/>
    <cellStyle name="Lien hypertexte visité" xfId="7643" builtinId="9" hidden="1"/>
    <cellStyle name="Lien hypertexte visité" xfId="7651" builtinId="9" hidden="1"/>
    <cellStyle name="Lien hypertexte visité" xfId="7659" builtinId="9" hidden="1"/>
    <cellStyle name="Lien hypertexte visité" xfId="7667" builtinId="9" hidden="1"/>
    <cellStyle name="Lien hypertexte visité" xfId="7675" builtinId="9" hidden="1"/>
    <cellStyle name="Lien hypertexte visité" xfId="7683" builtinId="9" hidden="1"/>
    <cellStyle name="Lien hypertexte visité" xfId="7691" builtinId="9" hidden="1"/>
    <cellStyle name="Lien hypertexte visité" xfId="7699" builtinId="9" hidden="1"/>
    <cellStyle name="Lien hypertexte visité" xfId="7707" builtinId="9" hidden="1"/>
    <cellStyle name="Lien hypertexte visité" xfId="7715" builtinId="9" hidden="1"/>
    <cellStyle name="Lien hypertexte visité" xfId="7723" builtinId="9" hidden="1"/>
    <cellStyle name="Lien hypertexte visité" xfId="7731" builtinId="9" hidden="1"/>
    <cellStyle name="Lien hypertexte visité" xfId="7739" builtinId="9" hidden="1"/>
    <cellStyle name="Lien hypertexte visité" xfId="7747" builtinId="9" hidden="1"/>
    <cellStyle name="Lien hypertexte visité" xfId="7755" builtinId="9" hidden="1"/>
    <cellStyle name="Lien hypertexte visité" xfId="7763" builtinId="9" hidden="1"/>
    <cellStyle name="Lien hypertexte visité" xfId="7771" builtinId="9" hidden="1"/>
    <cellStyle name="Lien hypertexte visité" xfId="7779" builtinId="9" hidden="1"/>
    <cellStyle name="Lien hypertexte visité" xfId="7787" builtinId="9" hidden="1"/>
    <cellStyle name="Lien hypertexte visité" xfId="7795" builtinId="9" hidden="1"/>
    <cellStyle name="Lien hypertexte visité" xfId="7803" builtinId="9" hidden="1"/>
    <cellStyle name="Lien hypertexte visité" xfId="7812" builtinId="9" hidden="1"/>
    <cellStyle name="Lien hypertexte visité" xfId="7820" builtinId="9" hidden="1"/>
    <cellStyle name="Lien hypertexte visité" xfId="7828" builtinId="9" hidden="1"/>
    <cellStyle name="Lien hypertexte visité" xfId="7836" builtinId="9" hidden="1"/>
    <cellStyle name="Lien hypertexte visité" xfId="7844" builtinId="9" hidden="1"/>
    <cellStyle name="Lien hypertexte visité" xfId="7852" builtinId="9" hidden="1"/>
    <cellStyle name="Lien hypertexte visité" xfId="7860" builtinId="9" hidden="1"/>
    <cellStyle name="Lien hypertexte visité" xfId="7868" builtinId="9" hidden="1"/>
    <cellStyle name="Lien hypertexte visité" xfId="7876" builtinId="9" hidden="1"/>
    <cellStyle name="Lien hypertexte visité" xfId="7884" builtinId="9" hidden="1"/>
    <cellStyle name="Lien hypertexte visité" xfId="7892" builtinId="9" hidden="1"/>
    <cellStyle name="Lien hypertexte visité" xfId="7900" builtinId="9" hidden="1"/>
    <cellStyle name="Lien hypertexte visité" xfId="7908" builtinId="9" hidden="1"/>
    <cellStyle name="Lien hypertexte visité" xfId="7916" builtinId="9" hidden="1"/>
    <cellStyle name="Lien hypertexte visité" xfId="7924" builtinId="9" hidden="1"/>
    <cellStyle name="Lien hypertexte visité" xfId="7932" builtinId="9" hidden="1"/>
    <cellStyle name="Lien hypertexte visité" xfId="7940" builtinId="9" hidden="1"/>
    <cellStyle name="Lien hypertexte visité" xfId="7948" builtinId="9" hidden="1"/>
    <cellStyle name="Lien hypertexte visité" xfId="7956" builtinId="9" hidden="1"/>
    <cellStyle name="Lien hypertexte visité" xfId="7964" builtinId="9" hidden="1"/>
    <cellStyle name="Lien hypertexte visité" xfId="7972" builtinId="9" hidden="1"/>
    <cellStyle name="Lien hypertexte visité" xfId="7980" builtinId="9" hidden="1"/>
    <cellStyle name="Lien hypertexte visité" xfId="7988" builtinId="9" hidden="1"/>
    <cellStyle name="Lien hypertexte visité" xfId="7996" builtinId="9" hidden="1"/>
    <cellStyle name="Lien hypertexte visité" xfId="8004" builtinId="9" hidden="1"/>
    <cellStyle name="Lien hypertexte visité" xfId="8012" builtinId="9" hidden="1"/>
    <cellStyle name="Lien hypertexte visité" xfId="8020" builtinId="9" hidden="1"/>
    <cellStyle name="Lien hypertexte visité" xfId="8028" builtinId="9" hidden="1"/>
    <cellStyle name="Lien hypertexte visité" xfId="8036" builtinId="9" hidden="1"/>
    <cellStyle name="Lien hypertexte visité" xfId="8044" builtinId="9" hidden="1"/>
    <cellStyle name="Lien hypertexte visité" xfId="8052" builtinId="9" hidden="1"/>
    <cellStyle name="Lien hypertexte visité" xfId="8060" builtinId="9" hidden="1"/>
    <cellStyle name="Lien hypertexte visité" xfId="8068" builtinId="9" hidden="1"/>
    <cellStyle name="Lien hypertexte visité" xfId="8076" builtinId="9" hidden="1"/>
    <cellStyle name="Lien hypertexte visité" xfId="8084" builtinId="9" hidden="1"/>
    <cellStyle name="Lien hypertexte visité" xfId="8092" builtinId="9" hidden="1"/>
    <cellStyle name="Lien hypertexte visité" xfId="8100" builtinId="9" hidden="1"/>
    <cellStyle name="Lien hypertexte visité" xfId="8108" builtinId="9" hidden="1"/>
    <cellStyle name="Lien hypertexte visité" xfId="8116" builtinId="9" hidden="1"/>
    <cellStyle name="Lien hypertexte visité" xfId="8124" builtinId="9" hidden="1"/>
    <cellStyle name="Lien hypertexte visité" xfId="8132" builtinId="9" hidden="1"/>
    <cellStyle name="Lien hypertexte visité" xfId="8140" builtinId="9" hidden="1"/>
    <cellStyle name="Lien hypertexte visité" xfId="8148" builtinId="9" hidden="1"/>
    <cellStyle name="Lien hypertexte visité" xfId="8156" builtinId="9" hidden="1"/>
    <cellStyle name="Lien hypertexte visité" xfId="8164" builtinId="9" hidden="1"/>
    <cellStyle name="Lien hypertexte visité" xfId="8172" builtinId="9" hidden="1"/>
    <cellStyle name="Lien hypertexte visité" xfId="8180" builtinId="9" hidden="1"/>
    <cellStyle name="Lien hypertexte visité" xfId="8188" builtinId="9" hidden="1"/>
    <cellStyle name="Lien hypertexte visité" xfId="8196" builtinId="9" hidden="1"/>
    <cellStyle name="Lien hypertexte visité" xfId="8204" builtinId="9" hidden="1"/>
    <cellStyle name="Lien hypertexte visité" xfId="8212" builtinId="9" hidden="1"/>
    <cellStyle name="Lien hypertexte visité" xfId="8220" builtinId="9" hidden="1"/>
    <cellStyle name="Lien hypertexte visité" xfId="8228" builtinId="9" hidden="1"/>
    <cellStyle name="Lien hypertexte visité" xfId="8236" builtinId="9" hidden="1"/>
    <cellStyle name="Lien hypertexte visité" xfId="8244" builtinId="9" hidden="1"/>
    <cellStyle name="Lien hypertexte visité" xfId="8252" builtinId="9" hidden="1"/>
    <cellStyle name="Lien hypertexte visité" xfId="8260" builtinId="9" hidden="1"/>
    <cellStyle name="Lien hypertexte visité" xfId="8268" builtinId="9" hidden="1"/>
    <cellStyle name="Lien hypertexte visité" xfId="8276" builtinId="9" hidden="1"/>
    <cellStyle name="Lien hypertexte visité" xfId="8284" builtinId="9" hidden="1"/>
    <cellStyle name="Lien hypertexte visité" xfId="8292" builtinId="9" hidden="1"/>
    <cellStyle name="Lien hypertexte visité" xfId="8300" builtinId="9" hidden="1"/>
    <cellStyle name="Lien hypertexte visité" xfId="8308" builtinId="9" hidden="1"/>
    <cellStyle name="Lien hypertexte visité" xfId="8316" builtinId="9" hidden="1"/>
    <cellStyle name="Lien hypertexte visité" xfId="8324" builtinId="9" hidden="1"/>
    <cellStyle name="Lien hypertexte visité" xfId="8332" builtinId="9" hidden="1"/>
    <cellStyle name="Lien hypertexte visité" xfId="8340" builtinId="9" hidden="1"/>
    <cellStyle name="Lien hypertexte visité" xfId="8348" builtinId="9" hidden="1"/>
    <cellStyle name="Lien hypertexte visité" xfId="8356" builtinId="9" hidden="1"/>
    <cellStyle name="Lien hypertexte visité" xfId="8364" builtinId="9" hidden="1"/>
    <cellStyle name="Lien hypertexte visité" xfId="8372" builtinId="9" hidden="1"/>
    <cellStyle name="Lien hypertexte visité" xfId="8380" builtinId="9" hidden="1"/>
    <cellStyle name="Lien hypertexte visité" xfId="8388" builtinId="9" hidden="1"/>
    <cellStyle name="Lien hypertexte visité" xfId="8396" builtinId="9" hidden="1"/>
    <cellStyle name="Lien hypertexte visité" xfId="8404" builtinId="9" hidden="1"/>
    <cellStyle name="Lien hypertexte visité" xfId="8412" builtinId="9" hidden="1"/>
    <cellStyle name="Lien hypertexte visité" xfId="8420" builtinId="9" hidden="1"/>
    <cellStyle name="Lien hypertexte visité" xfId="8428" builtinId="9" hidden="1"/>
    <cellStyle name="Lien hypertexte visité" xfId="8436" builtinId="9" hidden="1"/>
    <cellStyle name="Lien hypertexte visité" xfId="8444" builtinId="9" hidden="1"/>
    <cellStyle name="Lien hypertexte visité" xfId="8452" builtinId="9" hidden="1"/>
    <cellStyle name="Lien hypertexte visité" xfId="8460" builtinId="9" hidden="1"/>
    <cellStyle name="Lien hypertexte visité" xfId="8468" builtinId="9" hidden="1"/>
    <cellStyle name="Lien hypertexte visité" xfId="8476" builtinId="9" hidden="1"/>
    <cellStyle name="Lien hypertexte visité" xfId="8484" builtinId="9" hidden="1"/>
    <cellStyle name="Lien hypertexte visité" xfId="8492" builtinId="9" hidden="1"/>
    <cellStyle name="Lien hypertexte visité" xfId="8500" builtinId="9" hidden="1"/>
    <cellStyle name="Lien hypertexte visité" xfId="8508" builtinId="9" hidden="1"/>
    <cellStyle name="Lien hypertexte visité" xfId="8516" builtinId="9" hidden="1"/>
    <cellStyle name="Lien hypertexte visité" xfId="8524" builtinId="9" hidden="1"/>
    <cellStyle name="Lien hypertexte visité" xfId="8532" builtinId="9" hidden="1"/>
    <cellStyle name="Lien hypertexte visité" xfId="8540" builtinId="9" hidden="1"/>
    <cellStyle name="Lien hypertexte visité" xfId="8548" builtinId="9" hidden="1"/>
    <cellStyle name="Lien hypertexte visité" xfId="8556" builtinId="9" hidden="1"/>
    <cellStyle name="Lien hypertexte visité" xfId="8564" builtinId="9" hidden="1"/>
    <cellStyle name="Lien hypertexte visité" xfId="8572" builtinId="9" hidden="1"/>
    <cellStyle name="Lien hypertexte visité" xfId="8580" builtinId="9" hidden="1"/>
    <cellStyle name="Lien hypertexte visité" xfId="8588" builtinId="9" hidden="1"/>
    <cellStyle name="Lien hypertexte visité" xfId="8596" builtinId="9" hidden="1"/>
    <cellStyle name="Lien hypertexte visité" xfId="8604" builtinId="9" hidden="1"/>
    <cellStyle name="Lien hypertexte visité" xfId="8612" builtinId="9" hidden="1"/>
    <cellStyle name="Lien hypertexte visité" xfId="8620" builtinId="9" hidden="1"/>
    <cellStyle name="Lien hypertexte visité" xfId="8628" builtinId="9" hidden="1"/>
    <cellStyle name="Lien hypertexte visité" xfId="8636" builtinId="9" hidden="1"/>
    <cellStyle name="Lien hypertexte visité" xfId="8644" builtinId="9" hidden="1"/>
    <cellStyle name="Lien hypertexte visité" xfId="8652" builtinId="9" hidden="1"/>
    <cellStyle name="Lien hypertexte visité" xfId="8660" builtinId="9" hidden="1"/>
    <cellStyle name="Lien hypertexte visité" xfId="8668" builtinId="9" hidden="1"/>
    <cellStyle name="Lien hypertexte visité" xfId="8676" builtinId="9" hidden="1"/>
    <cellStyle name="Lien hypertexte visité" xfId="8684" builtinId="9" hidden="1"/>
    <cellStyle name="Lien hypertexte visité" xfId="8692" builtinId="9" hidden="1"/>
    <cellStyle name="Lien hypertexte visité" xfId="8700" builtinId="9" hidden="1"/>
    <cellStyle name="Lien hypertexte visité" xfId="8708" builtinId="9" hidden="1"/>
    <cellStyle name="Lien hypertexte visité" xfId="8716" builtinId="9" hidden="1"/>
    <cellStyle name="Lien hypertexte visité" xfId="8724" builtinId="9" hidden="1"/>
    <cellStyle name="Lien hypertexte visité" xfId="8732" builtinId="9" hidden="1"/>
    <cellStyle name="Lien hypertexte visité" xfId="8740" builtinId="9" hidden="1"/>
    <cellStyle name="Lien hypertexte visité" xfId="8748" builtinId="9" hidden="1"/>
    <cellStyle name="Lien hypertexte visité" xfId="8756" builtinId="9" hidden="1"/>
    <cellStyle name="Lien hypertexte visité" xfId="8764" builtinId="9" hidden="1"/>
    <cellStyle name="Lien hypertexte visité" xfId="8772" builtinId="9" hidden="1"/>
    <cellStyle name="Lien hypertexte visité" xfId="8780" builtinId="9" hidden="1"/>
    <cellStyle name="Lien hypertexte visité" xfId="8788" builtinId="9" hidden="1"/>
    <cellStyle name="Lien hypertexte visité" xfId="8796" builtinId="9" hidden="1"/>
    <cellStyle name="Lien hypertexte visité" xfId="8804" builtinId="9" hidden="1"/>
    <cellStyle name="Lien hypertexte visité" xfId="8812" builtinId="9" hidden="1"/>
    <cellStyle name="Lien hypertexte visité" xfId="8820" builtinId="9" hidden="1"/>
    <cellStyle name="Lien hypertexte visité" xfId="8828" builtinId="9" hidden="1"/>
    <cellStyle name="Lien hypertexte visité" xfId="8836" builtinId="9" hidden="1"/>
    <cellStyle name="Lien hypertexte visité" xfId="8844" builtinId="9" hidden="1"/>
    <cellStyle name="Lien hypertexte visité" xfId="8852" builtinId="9" hidden="1"/>
    <cellStyle name="Lien hypertexte visité" xfId="8860" builtinId="9" hidden="1"/>
    <cellStyle name="Lien hypertexte visité" xfId="8868" builtinId="9" hidden="1"/>
    <cellStyle name="Lien hypertexte visité" xfId="8876" builtinId="9" hidden="1"/>
    <cellStyle name="Lien hypertexte visité" xfId="8884" builtinId="9" hidden="1"/>
    <cellStyle name="Lien hypertexte visité" xfId="8892" builtinId="9" hidden="1"/>
    <cellStyle name="Lien hypertexte visité" xfId="8900" builtinId="9" hidden="1"/>
    <cellStyle name="Lien hypertexte visité" xfId="8908" builtinId="9" hidden="1"/>
    <cellStyle name="Lien hypertexte visité" xfId="8916" builtinId="9" hidden="1"/>
    <cellStyle name="Lien hypertexte visité" xfId="8924" builtinId="9" hidden="1"/>
    <cellStyle name="Lien hypertexte visité" xfId="8932" builtinId="9" hidden="1"/>
    <cellStyle name="Lien hypertexte visité" xfId="8940" builtinId="9" hidden="1"/>
    <cellStyle name="Lien hypertexte visité" xfId="8948" builtinId="9" hidden="1"/>
    <cellStyle name="Lien hypertexte visité" xfId="8956" builtinId="9" hidden="1"/>
    <cellStyle name="Lien hypertexte visité" xfId="8964" builtinId="9" hidden="1"/>
    <cellStyle name="Lien hypertexte visité" xfId="8972" builtinId="9" hidden="1"/>
    <cellStyle name="Lien hypertexte visité" xfId="8980" builtinId="9" hidden="1"/>
    <cellStyle name="Lien hypertexte visité" xfId="8988" builtinId="9" hidden="1"/>
    <cellStyle name="Lien hypertexte visité" xfId="8996" builtinId="9" hidden="1"/>
    <cellStyle name="Lien hypertexte visité" xfId="9004" builtinId="9" hidden="1"/>
    <cellStyle name="Lien hypertexte visité" xfId="9012" builtinId="9" hidden="1"/>
    <cellStyle name="Lien hypertexte visité" xfId="9020" builtinId="9" hidden="1"/>
    <cellStyle name="Lien hypertexte visité" xfId="9028" builtinId="9" hidden="1"/>
    <cellStyle name="Lien hypertexte visité" xfId="9036" builtinId="9" hidden="1"/>
    <cellStyle name="Lien hypertexte visité" xfId="9044" builtinId="9" hidden="1"/>
    <cellStyle name="Lien hypertexte visité" xfId="9052" builtinId="9" hidden="1"/>
    <cellStyle name="Lien hypertexte visité" xfId="9060" builtinId="9" hidden="1"/>
    <cellStyle name="Lien hypertexte visité" xfId="9068" builtinId="9" hidden="1"/>
    <cellStyle name="Lien hypertexte visité" xfId="9076" builtinId="9" hidden="1"/>
    <cellStyle name="Lien hypertexte visité" xfId="9084" builtinId="9" hidden="1"/>
    <cellStyle name="Lien hypertexte visité" xfId="9092" builtinId="9" hidden="1"/>
    <cellStyle name="Lien hypertexte visité" xfId="9100" builtinId="9" hidden="1"/>
    <cellStyle name="Lien hypertexte visité" xfId="9108" builtinId="9" hidden="1"/>
    <cellStyle name="Lien hypertexte visité" xfId="9116" builtinId="9" hidden="1"/>
    <cellStyle name="Lien hypertexte visité" xfId="9124" builtinId="9" hidden="1"/>
    <cellStyle name="Lien hypertexte visité" xfId="9132" builtinId="9" hidden="1"/>
    <cellStyle name="Lien hypertexte visité" xfId="9140" builtinId="9" hidden="1"/>
    <cellStyle name="Lien hypertexte visité" xfId="9148" builtinId="9" hidden="1"/>
    <cellStyle name="Lien hypertexte visité" xfId="9156" builtinId="9" hidden="1"/>
    <cellStyle name="Lien hypertexte visité" xfId="9164" builtinId="9" hidden="1"/>
    <cellStyle name="Lien hypertexte visité" xfId="9172" builtinId="9" hidden="1"/>
    <cellStyle name="Lien hypertexte visité" xfId="9180" builtinId="9" hidden="1"/>
    <cellStyle name="Lien hypertexte visité" xfId="9188" builtinId="9" hidden="1"/>
    <cellStyle name="Lien hypertexte visité" xfId="9196" builtinId="9" hidden="1"/>
    <cellStyle name="Lien hypertexte visité" xfId="9204" builtinId="9" hidden="1"/>
    <cellStyle name="Lien hypertexte visité" xfId="9212" builtinId="9" hidden="1"/>
    <cellStyle name="Lien hypertexte visité" xfId="9220" builtinId="9" hidden="1"/>
    <cellStyle name="Lien hypertexte visité" xfId="9228" builtinId="9" hidden="1"/>
    <cellStyle name="Lien hypertexte visité" xfId="9236" builtinId="9" hidden="1"/>
    <cellStyle name="Lien hypertexte visité" xfId="9244" builtinId="9" hidden="1"/>
    <cellStyle name="Lien hypertexte visité" xfId="9252" builtinId="9" hidden="1"/>
    <cellStyle name="Lien hypertexte visité" xfId="9260" builtinId="9" hidden="1"/>
    <cellStyle name="Lien hypertexte visité" xfId="9268" builtinId="9" hidden="1"/>
    <cellStyle name="Lien hypertexte visité" xfId="9276" builtinId="9" hidden="1"/>
    <cellStyle name="Lien hypertexte visité" xfId="9284" builtinId="9" hidden="1"/>
    <cellStyle name="Lien hypertexte visité" xfId="9292" builtinId="9" hidden="1"/>
    <cellStyle name="Lien hypertexte visité" xfId="9300" builtinId="9" hidden="1"/>
    <cellStyle name="Lien hypertexte visité" xfId="9308" builtinId="9" hidden="1"/>
    <cellStyle name="Lien hypertexte visité" xfId="9316" builtinId="9" hidden="1"/>
    <cellStyle name="Lien hypertexte visité" xfId="9324" builtinId="9" hidden="1"/>
    <cellStyle name="Lien hypertexte visité" xfId="9332" builtinId="9" hidden="1"/>
    <cellStyle name="Lien hypertexte visité" xfId="9340" builtinId="9" hidden="1"/>
    <cellStyle name="Lien hypertexte visité" xfId="9348" builtinId="9" hidden="1"/>
    <cellStyle name="Lien hypertexte visité" xfId="9356" builtinId="9" hidden="1"/>
    <cellStyle name="Lien hypertexte visité" xfId="9364" builtinId="9" hidden="1"/>
    <cellStyle name="Lien hypertexte visité" xfId="9372" builtinId="9" hidden="1"/>
    <cellStyle name="Lien hypertexte visité" xfId="9380" builtinId="9" hidden="1"/>
    <cellStyle name="Lien hypertexte visité" xfId="9388" builtinId="9" hidden="1"/>
    <cellStyle name="Lien hypertexte visité" xfId="9396" builtinId="9" hidden="1"/>
    <cellStyle name="Lien hypertexte visité" xfId="9404" builtinId="9" hidden="1"/>
    <cellStyle name="Lien hypertexte visité" xfId="9412" builtinId="9" hidden="1"/>
    <cellStyle name="Lien hypertexte visité" xfId="9420" builtinId="9" hidden="1"/>
    <cellStyle name="Lien hypertexte visité" xfId="9428" builtinId="9" hidden="1"/>
    <cellStyle name="Lien hypertexte visité" xfId="9436" builtinId="9" hidden="1"/>
    <cellStyle name="Lien hypertexte visité" xfId="9444" builtinId="9" hidden="1"/>
    <cellStyle name="Lien hypertexte visité" xfId="9452" builtinId="9" hidden="1"/>
    <cellStyle name="Lien hypertexte visité" xfId="9460" builtinId="9" hidden="1"/>
    <cellStyle name="Lien hypertexte visité" xfId="9468" builtinId="9" hidden="1"/>
    <cellStyle name="Lien hypertexte visité" xfId="9476" builtinId="9" hidden="1"/>
    <cellStyle name="Lien hypertexte visité" xfId="9484" builtinId="9" hidden="1"/>
    <cellStyle name="Lien hypertexte visité" xfId="9492" builtinId="9" hidden="1"/>
    <cellStyle name="Lien hypertexte visité" xfId="9500" builtinId="9" hidden="1"/>
    <cellStyle name="Lien hypertexte visité" xfId="9508" builtinId="9" hidden="1"/>
    <cellStyle name="Lien hypertexte visité" xfId="9516" builtinId="9" hidden="1"/>
    <cellStyle name="Lien hypertexte visité" xfId="9524" builtinId="9" hidden="1"/>
    <cellStyle name="Lien hypertexte visité" xfId="9532" builtinId="9" hidden="1"/>
    <cellStyle name="Lien hypertexte visité" xfId="9540" builtinId="9" hidden="1"/>
    <cellStyle name="Lien hypertexte visité" xfId="9548" builtinId="9" hidden="1"/>
    <cellStyle name="Lien hypertexte visité" xfId="9556" builtinId="9" hidden="1"/>
    <cellStyle name="Lien hypertexte visité" xfId="9564" builtinId="9" hidden="1"/>
    <cellStyle name="Lien hypertexte visité" xfId="9572" builtinId="9" hidden="1"/>
    <cellStyle name="Lien hypertexte visité" xfId="9580" builtinId="9" hidden="1"/>
    <cellStyle name="Lien hypertexte visité" xfId="9588" builtinId="9" hidden="1"/>
    <cellStyle name="Lien hypertexte visité" xfId="9596" builtinId="9" hidden="1"/>
    <cellStyle name="Lien hypertexte visité" xfId="9604" builtinId="9" hidden="1"/>
    <cellStyle name="Lien hypertexte visité" xfId="9612" builtinId="9" hidden="1"/>
    <cellStyle name="Lien hypertexte visité" xfId="9620" builtinId="9" hidden="1"/>
    <cellStyle name="Lien hypertexte visité" xfId="9628" builtinId="9" hidden="1"/>
    <cellStyle name="Lien hypertexte visité" xfId="9636" builtinId="9" hidden="1"/>
    <cellStyle name="Lien hypertexte visité" xfId="9644" builtinId="9" hidden="1"/>
    <cellStyle name="Lien hypertexte visité" xfId="9652" builtinId="9" hidden="1"/>
    <cellStyle name="Lien hypertexte visité" xfId="9660" builtinId="9" hidden="1"/>
    <cellStyle name="Lien hypertexte visité" xfId="9668" builtinId="9" hidden="1"/>
    <cellStyle name="Lien hypertexte visité" xfId="9676" builtinId="9" hidden="1"/>
    <cellStyle name="Lien hypertexte visité" xfId="9684" builtinId="9" hidden="1"/>
    <cellStyle name="Lien hypertexte visité" xfId="9692" builtinId="9" hidden="1"/>
    <cellStyle name="Lien hypertexte visité" xfId="9700" builtinId="9" hidden="1"/>
    <cellStyle name="Lien hypertexte visité" xfId="9708" builtinId="9" hidden="1"/>
    <cellStyle name="Lien hypertexte visité" xfId="9716" builtinId="9" hidden="1"/>
    <cellStyle name="Lien hypertexte visité" xfId="9724" builtinId="9" hidden="1"/>
    <cellStyle name="Lien hypertexte visité" xfId="9732" builtinId="9" hidden="1"/>
    <cellStyle name="Lien hypertexte visité" xfId="9740" builtinId="9" hidden="1"/>
    <cellStyle name="Lien hypertexte visité" xfId="9748" builtinId="9" hidden="1"/>
    <cellStyle name="Lien hypertexte visité" xfId="9756" builtinId="9" hidden="1"/>
    <cellStyle name="Lien hypertexte visité" xfId="9764" builtinId="9" hidden="1"/>
    <cellStyle name="Lien hypertexte visité" xfId="9772" builtinId="9" hidden="1"/>
    <cellStyle name="Lien hypertexte visité" xfId="9780" builtinId="9" hidden="1"/>
    <cellStyle name="Lien hypertexte visité" xfId="9788" builtinId="9" hidden="1"/>
    <cellStyle name="Lien hypertexte visité" xfId="9796" builtinId="9" hidden="1"/>
    <cellStyle name="Lien hypertexte visité" xfId="9804" builtinId="9" hidden="1"/>
    <cellStyle name="Lien hypertexte visité" xfId="9812" builtinId="9" hidden="1"/>
    <cellStyle name="Lien hypertexte visité" xfId="9820" builtinId="9" hidden="1"/>
    <cellStyle name="Lien hypertexte visité" xfId="9828" builtinId="9" hidden="1"/>
    <cellStyle name="Lien hypertexte visité" xfId="9836" builtinId="9" hidden="1"/>
    <cellStyle name="Lien hypertexte visité" xfId="9844" builtinId="9" hidden="1"/>
    <cellStyle name="Lien hypertexte visité" xfId="9852" builtinId="9" hidden="1"/>
    <cellStyle name="Lien hypertexte visité" xfId="9860" builtinId="9" hidden="1"/>
    <cellStyle name="Lien hypertexte visité" xfId="9868" builtinId="9" hidden="1"/>
    <cellStyle name="Lien hypertexte visité" xfId="9876" builtinId="9" hidden="1"/>
    <cellStyle name="Lien hypertexte visité" xfId="9884" builtinId="9" hidden="1"/>
    <cellStyle name="Lien hypertexte visité" xfId="9892" builtinId="9" hidden="1"/>
    <cellStyle name="Lien hypertexte visité" xfId="9900" builtinId="9" hidden="1"/>
    <cellStyle name="Lien hypertexte visité" xfId="9908" builtinId="9" hidden="1"/>
    <cellStyle name="Lien hypertexte visité" xfId="9916" builtinId="9" hidden="1"/>
    <cellStyle name="Lien hypertexte visité" xfId="9924" builtinId="9" hidden="1"/>
    <cellStyle name="Lien hypertexte visité" xfId="9932" builtinId="9" hidden="1"/>
    <cellStyle name="Lien hypertexte visité" xfId="9940" builtinId="9" hidden="1"/>
    <cellStyle name="Lien hypertexte visité" xfId="9948" builtinId="9" hidden="1"/>
    <cellStyle name="Lien hypertexte visité" xfId="9956" builtinId="9" hidden="1"/>
    <cellStyle name="Lien hypertexte visité" xfId="9964" builtinId="9" hidden="1"/>
    <cellStyle name="Lien hypertexte visité" xfId="9972" builtinId="9" hidden="1"/>
    <cellStyle name="Lien hypertexte visité" xfId="9980" builtinId="9" hidden="1"/>
    <cellStyle name="Lien hypertexte visité" xfId="9988" builtinId="9" hidden="1"/>
    <cellStyle name="Lien hypertexte visité" xfId="9996" builtinId="9" hidden="1"/>
    <cellStyle name="Lien hypertexte visité" xfId="10004" builtinId="9" hidden="1"/>
    <cellStyle name="Lien hypertexte visité" xfId="10012" builtinId="9" hidden="1"/>
    <cellStyle name="Lien hypertexte visité" xfId="10020" builtinId="9" hidden="1"/>
    <cellStyle name="Lien hypertexte visité" xfId="10028" builtinId="9" hidden="1"/>
    <cellStyle name="Lien hypertexte visité" xfId="10036" builtinId="9" hidden="1"/>
    <cellStyle name="Lien hypertexte visité" xfId="10044" builtinId="9" hidden="1"/>
    <cellStyle name="Lien hypertexte visité" xfId="10052" builtinId="9" hidden="1"/>
    <cellStyle name="Lien hypertexte visité" xfId="10060" builtinId="9" hidden="1"/>
    <cellStyle name="Lien hypertexte visité" xfId="10068" builtinId="9" hidden="1"/>
    <cellStyle name="Lien hypertexte visité" xfId="10076" builtinId="9" hidden="1"/>
    <cellStyle name="Lien hypertexte visité" xfId="10084" builtinId="9" hidden="1"/>
    <cellStyle name="Lien hypertexte visité" xfId="10092" builtinId="9" hidden="1"/>
    <cellStyle name="Lien hypertexte visité" xfId="10100" builtinId="9" hidden="1"/>
    <cellStyle name="Lien hypertexte visité" xfId="10108" builtinId="9" hidden="1"/>
    <cellStyle name="Lien hypertexte visité" xfId="10116" builtinId="9" hidden="1"/>
    <cellStyle name="Lien hypertexte visité" xfId="10124" builtinId="9" hidden="1"/>
    <cellStyle name="Lien hypertexte visité" xfId="10132" builtinId="9" hidden="1"/>
    <cellStyle name="Lien hypertexte visité" xfId="10140" builtinId="9" hidden="1"/>
    <cellStyle name="Lien hypertexte visité" xfId="10148" builtinId="9" hidden="1"/>
    <cellStyle name="Lien hypertexte visité" xfId="10156" builtinId="9" hidden="1"/>
    <cellStyle name="Lien hypertexte visité" xfId="10164" builtinId="9" hidden="1"/>
    <cellStyle name="Lien hypertexte visité" xfId="10172" builtinId="9" hidden="1"/>
    <cellStyle name="Lien hypertexte visité" xfId="10180" builtinId="9" hidden="1"/>
    <cellStyle name="Lien hypertexte visité" xfId="10188" builtinId="9" hidden="1"/>
    <cellStyle name="Lien hypertexte visité" xfId="10196" builtinId="9" hidden="1"/>
    <cellStyle name="Lien hypertexte visité" xfId="10204" builtinId="9" hidden="1"/>
    <cellStyle name="Lien hypertexte visité" xfId="10212" builtinId="9" hidden="1"/>
    <cellStyle name="Lien hypertexte visité" xfId="10220" builtinId="9" hidden="1"/>
    <cellStyle name="Lien hypertexte visité" xfId="10228" builtinId="9" hidden="1"/>
    <cellStyle name="Lien hypertexte visité" xfId="10236" builtinId="9" hidden="1"/>
    <cellStyle name="Lien hypertexte visité" xfId="10244" builtinId="9" hidden="1"/>
    <cellStyle name="Lien hypertexte visité" xfId="10252" builtinId="9" hidden="1"/>
    <cellStyle name="Lien hypertexte visité" xfId="10260" builtinId="9" hidden="1"/>
    <cellStyle name="Lien hypertexte visité" xfId="10268" builtinId="9" hidden="1"/>
    <cellStyle name="Lien hypertexte visité" xfId="10276" builtinId="9" hidden="1"/>
    <cellStyle name="Lien hypertexte visité" xfId="10284" builtinId="9" hidden="1"/>
    <cellStyle name="Lien hypertexte visité" xfId="10292" builtinId="9" hidden="1"/>
    <cellStyle name="Lien hypertexte visité" xfId="10300" builtinId="9" hidden="1"/>
    <cellStyle name="Lien hypertexte visité" xfId="10308" builtinId="9" hidden="1"/>
    <cellStyle name="Lien hypertexte visité" xfId="10316" builtinId="9" hidden="1"/>
    <cellStyle name="Lien hypertexte visité" xfId="10324" builtinId="9" hidden="1"/>
    <cellStyle name="Lien hypertexte visité" xfId="10332" builtinId="9" hidden="1"/>
    <cellStyle name="Lien hypertexte visité" xfId="10340" builtinId="9" hidden="1"/>
    <cellStyle name="Lien hypertexte visité" xfId="10348" builtinId="9" hidden="1"/>
    <cellStyle name="Lien hypertexte visité" xfId="10356" builtinId="9" hidden="1"/>
    <cellStyle name="Lien hypertexte visité" xfId="10364" builtinId="9" hidden="1"/>
    <cellStyle name="Lien hypertexte visité" xfId="10372" builtinId="9" hidden="1"/>
    <cellStyle name="Lien hypertexte visité" xfId="10380" builtinId="9" hidden="1"/>
    <cellStyle name="Lien hypertexte visité" xfId="10388" builtinId="9" hidden="1"/>
    <cellStyle name="Lien hypertexte visité" xfId="10396" builtinId="9" hidden="1"/>
    <cellStyle name="Lien hypertexte visité" xfId="10404" builtinId="9" hidden="1"/>
    <cellStyle name="Lien hypertexte visité" xfId="10412" builtinId="9" hidden="1"/>
    <cellStyle name="Lien hypertexte visité" xfId="10420" builtinId="9" hidden="1"/>
    <cellStyle name="Lien hypertexte visité" xfId="10428" builtinId="9" hidden="1"/>
    <cellStyle name="Lien hypertexte visité" xfId="10436" builtinId="9" hidden="1"/>
    <cellStyle name="Lien hypertexte visité" xfId="10444" builtinId="9" hidden="1"/>
    <cellStyle name="Lien hypertexte visité" xfId="10452" builtinId="9" hidden="1"/>
    <cellStyle name="Lien hypertexte visité" xfId="10460" builtinId="9" hidden="1"/>
    <cellStyle name="Lien hypertexte visité" xfId="10468" builtinId="9" hidden="1"/>
    <cellStyle name="Lien hypertexte visité" xfId="10476" builtinId="9" hidden="1"/>
    <cellStyle name="Lien hypertexte visité" xfId="10484" builtinId="9" hidden="1"/>
    <cellStyle name="Lien hypertexte visité" xfId="10492" builtinId="9" hidden="1"/>
    <cellStyle name="Lien hypertexte visité" xfId="10500" builtinId="9" hidden="1"/>
    <cellStyle name="Lien hypertexte visité" xfId="10508" builtinId="9" hidden="1"/>
    <cellStyle name="Lien hypertexte visité" xfId="10516" builtinId="9" hidden="1"/>
    <cellStyle name="Lien hypertexte visité" xfId="10524" builtinId="9" hidden="1"/>
    <cellStyle name="Lien hypertexte visité" xfId="10532" builtinId="9" hidden="1"/>
    <cellStyle name="Lien hypertexte visité" xfId="10540" builtinId="9" hidden="1"/>
    <cellStyle name="Lien hypertexte visité" xfId="10548" builtinId="9" hidden="1"/>
    <cellStyle name="Lien hypertexte visité" xfId="10556" builtinId="9" hidden="1"/>
    <cellStyle name="Lien hypertexte visité" xfId="10564" builtinId="9" hidden="1"/>
    <cellStyle name="Lien hypertexte visité" xfId="10572" builtinId="9" hidden="1"/>
    <cellStyle name="Lien hypertexte visité" xfId="10580" builtinId="9" hidden="1"/>
    <cellStyle name="Lien hypertexte visité" xfId="10588" builtinId="9" hidden="1"/>
    <cellStyle name="Lien hypertexte visité" xfId="10596" builtinId="9" hidden="1"/>
    <cellStyle name="Lien hypertexte visité" xfId="10604" builtinId="9" hidden="1"/>
    <cellStyle name="Lien hypertexte visité" xfId="10612" builtinId="9" hidden="1"/>
    <cellStyle name="Lien hypertexte visité" xfId="10620" builtinId="9" hidden="1"/>
    <cellStyle name="Lien hypertexte visité" xfId="10628" builtinId="9" hidden="1"/>
    <cellStyle name="Lien hypertexte visité" xfId="10636" builtinId="9" hidden="1"/>
    <cellStyle name="Lien hypertexte visité" xfId="10644" builtinId="9" hidden="1"/>
    <cellStyle name="Lien hypertexte visité" xfId="10652" builtinId="9" hidden="1"/>
    <cellStyle name="Lien hypertexte visité" xfId="10660" builtinId="9" hidden="1"/>
    <cellStyle name="Lien hypertexte visité" xfId="10668" builtinId="9" hidden="1"/>
    <cellStyle name="Lien hypertexte visité" xfId="10676" builtinId="9" hidden="1"/>
    <cellStyle name="Lien hypertexte visité" xfId="10684" builtinId="9" hidden="1"/>
    <cellStyle name="Lien hypertexte visité" xfId="10692" builtinId="9" hidden="1"/>
    <cellStyle name="Lien hypertexte visité" xfId="10700" builtinId="9" hidden="1"/>
    <cellStyle name="Lien hypertexte visité" xfId="10708" builtinId="9" hidden="1"/>
    <cellStyle name="Lien hypertexte visité" xfId="10716" builtinId="9" hidden="1"/>
    <cellStyle name="Lien hypertexte visité" xfId="10724" builtinId="9" hidden="1"/>
    <cellStyle name="Lien hypertexte visité" xfId="10732" builtinId="9" hidden="1"/>
    <cellStyle name="Lien hypertexte visité" xfId="10740" builtinId="9" hidden="1"/>
    <cellStyle name="Lien hypertexte visité" xfId="10748" builtinId="9" hidden="1"/>
    <cellStyle name="Lien hypertexte visité" xfId="10756" builtinId="9" hidden="1"/>
    <cellStyle name="Lien hypertexte visité" xfId="10764" builtinId="9" hidden="1"/>
    <cellStyle name="Lien hypertexte visité" xfId="10772" builtinId="9" hidden="1"/>
    <cellStyle name="Lien hypertexte visité" xfId="10780" builtinId="9" hidden="1"/>
    <cellStyle name="Lien hypertexte visité" xfId="10788" builtinId="9" hidden="1"/>
    <cellStyle name="Lien hypertexte visité" xfId="10796" builtinId="9" hidden="1"/>
    <cellStyle name="Lien hypertexte visité" xfId="10804" builtinId="9" hidden="1"/>
    <cellStyle name="Lien hypertexte visité" xfId="10812" builtinId="9" hidden="1"/>
    <cellStyle name="Lien hypertexte visité" xfId="10820" builtinId="9" hidden="1"/>
    <cellStyle name="Lien hypertexte visité" xfId="10828" builtinId="9" hidden="1"/>
    <cellStyle name="Lien hypertexte visité" xfId="10836" builtinId="9" hidden="1"/>
    <cellStyle name="Lien hypertexte visité" xfId="10844" builtinId="9" hidden="1"/>
    <cellStyle name="Lien hypertexte visité" xfId="10852" builtinId="9" hidden="1"/>
    <cellStyle name="Lien hypertexte visité" xfId="10860" builtinId="9" hidden="1"/>
    <cellStyle name="Lien hypertexte visité" xfId="10868" builtinId="9" hidden="1"/>
    <cellStyle name="Lien hypertexte visité" xfId="10876" builtinId="9" hidden="1"/>
    <cellStyle name="Lien hypertexte visité" xfId="10884" builtinId="9" hidden="1"/>
    <cellStyle name="Lien hypertexte visité" xfId="10892" builtinId="9" hidden="1"/>
    <cellStyle name="Lien hypertexte visité" xfId="10900" builtinId="9" hidden="1"/>
    <cellStyle name="Lien hypertexte visité" xfId="10908" builtinId="9" hidden="1"/>
    <cellStyle name="Lien hypertexte visité" xfId="10916" builtinId="9" hidden="1"/>
    <cellStyle name="Lien hypertexte visité" xfId="10924" builtinId="9" hidden="1"/>
    <cellStyle name="Lien hypertexte visité" xfId="10932" builtinId="9" hidden="1"/>
    <cellStyle name="Lien hypertexte visité" xfId="10940" builtinId="9" hidden="1"/>
    <cellStyle name="Lien hypertexte visité" xfId="10948" builtinId="9" hidden="1"/>
    <cellStyle name="Lien hypertexte visité" xfId="10956" builtinId="9" hidden="1"/>
    <cellStyle name="Lien hypertexte visité" xfId="10964" builtinId="9" hidden="1"/>
    <cellStyle name="Lien hypertexte visité" xfId="10972" builtinId="9" hidden="1"/>
    <cellStyle name="Lien hypertexte visité" xfId="10980" builtinId="9" hidden="1"/>
    <cellStyle name="Lien hypertexte visité" xfId="10988" builtinId="9" hidden="1"/>
    <cellStyle name="Lien hypertexte visité" xfId="10996" builtinId="9" hidden="1"/>
    <cellStyle name="Lien hypertexte visité" xfId="11004" builtinId="9" hidden="1"/>
    <cellStyle name="Lien hypertexte visité" xfId="11012" builtinId="9" hidden="1"/>
    <cellStyle name="Lien hypertexte visité" xfId="11020" builtinId="9" hidden="1"/>
    <cellStyle name="Lien hypertexte visité" xfId="11028" builtinId="9" hidden="1"/>
    <cellStyle name="Lien hypertexte visité" xfId="11036" builtinId="9" hidden="1"/>
    <cellStyle name="Lien hypertexte visité" xfId="11044" builtinId="9" hidden="1"/>
    <cellStyle name="Lien hypertexte visité" xfId="11052" builtinId="9" hidden="1"/>
    <cellStyle name="Lien hypertexte visité" xfId="11060" builtinId="9" hidden="1"/>
    <cellStyle name="Lien hypertexte visité" xfId="11068" builtinId="9" hidden="1"/>
    <cellStyle name="Lien hypertexte visité" xfId="11076" builtinId="9" hidden="1"/>
    <cellStyle name="Lien hypertexte visité" xfId="11084" builtinId="9" hidden="1"/>
    <cellStyle name="Lien hypertexte visité" xfId="11092" builtinId="9" hidden="1"/>
    <cellStyle name="Lien hypertexte visité" xfId="11100" builtinId="9" hidden="1"/>
    <cellStyle name="Lien hypertexte visité" xfId="11108" builtinId="9" hidden="1"/>
    <cellStyle name="Lien hypertexte visité" xfId="11116" builtinId="9" hidden="1"/>
    <cellStyle name="Lien hypertexte visité" xfId="11124" builtinId="9" hidden="1"/>
    <cellStyle name="Lien hypertexte visité" xfId="11132" builtinId="9" hidden="1"/>
    <cellStyle name="Lien hypertexte visité" xfId="11140" builtinId="9" hidden="1"/>
    <cellStyle name="Lien hypertexte visité" xfId="11148" builtinId="9" hidden="1"/>
    <cellStyle name="Lien hypertexte visité" xfId="11156" builtinId="9" hidden="1"/>
    <cellStyle name="Lien hypertexte visité" xfId="11164" builtinId="9" hidden="1"/>
    <cellStyle name="Lien hypertexte visité" xfId="11172" builtinId="9" hidden="1"/>
    <cellStyle name="Lien hypertexte visité" xfId="11180" builtinId="9" hidden="1"/>
    <cellStyle name="Lien hypertexte visité" xfId="11188" builtinId="9" hidden="1"/>
    <cellStyle name="Lien hypertexte visité" xfId="11196" builtinId="9" hidden="1"/>
    <cellStyle name="Lien hypertexte visité" xfId="11204" builtinId="9" hidden="1"/>
    <cellStyle name="Lien hypertexte visité" xfId="11212" builtinId="9" hidden="1"/>
    <cellStyle name="Lien hypertexte visité" xfId="11220" builtinId="9" hidden="1"/>
    <cellStyle name="Lien hypertexte visité" xfId="11228" builtinId="9" hidden="1"/>
    <cellStyle name="Lien hypertexte visité" xfId="11236" builtinId="9" hidden="1"/>
    <cellStyle name="Lien hypertexte visité" xfId="11244" builtinId="9" hidden="1"/>
    <cellStyle name="Lien hypertexte visité" xfId="11252" builtinId="9" hidden="1"/>
    <cellStyle name="Lien hypertexte visité" xfId="11260" builtinId="9" hidden="1"/>
    <cellStyle name="Lien hypertexte visité" xfId="11268" builtinId="9" hidden="1"/>
    <cellStyle name="Lien hypertexte visité" xfId="11276" builtinId="9" hidden="1"/>
    <cellStyle name="Lien hypertexte visité" xfId="11284" builtinId="9" hidden="1"/>
    <cellStyle name="Lien hypertexte visité" xfId="11292" builtinId="9" hidden="1"/>
    <cellStyle name="Lien hypertexte visité" xfId="11300" builtinId="9" hidden="1"/>
    <cellStyle name="Lien hypertexte visité" xfId="11308" builtinId="9" hidden="1"/>
    <cellStyle name="Lien hypertexte visité" xfId="11316" builtinId="9" hidden="1"/>
    <cellStyle name="Lien hypertexte visité" xfId="11324" builtinId="9" hidden="1"/>
    <cellStyle name="Lien hypertexte visité" xfId="11332" builtinId="9" hidden="1"/>
    <cellStyle name="Lien hypertexte visité" xfId="11340" builtinId="9" hidden="1"/>
    <cellStyle name="Lien hypertexte visité" xfId="11348" builtinId="9" hidden="1"/>
    <cellStyle name="Lien hypertexte visité" xfId="11356" builtinId="9" hidden="1"/>
    <cellStyle name="Lien hypertexte visité" xfId="11364" builtinId="9" hidden="1"/>
    <cellStyle name="Lien hypertexte visité" xfId="11372" builtinId="9" hidden="1"/>
    <cellStyle name="Lien hypertexte visité" xfId="11380" builtinId="9" hidden="1"/>
    <cellStyle name="Lien hypertexte visité" xfId="11388" builtinId="9" hidden="1"/>
    <cellStyle name="Lien hypertexte visité" xfId="11396" builtinId="9" hidden="1"/>
    <cellStyle name="Lien hypertexte visité" xfId="11404" builtinId="9" hidden="1"/>
    <cellStyle name="Lien hypertexte visité" xfId="11412" builtinId="9" hidden="1"/>
    <cellStyle name="Lien hypertexte visité" xfId="11420" builtinId="9" hidden="1"/>
    <cellStyle name="Lien hypertexte visité" xfId="11428" builtinId="9" hidden="1"/>
    <cellStyle name="Lien hypertexte visité" xfId="11436" builtinId="9" hidden="1"/>
    <cellStyle name="Lien hypertexte visité" xfId="11444" builtinId="9" hidden="1"/>
    <cellStyle name="Lien hypertexte visité" xfId="11452" builtinId="9" hidden="1"/>
    <cellStyle name="Lien hypertexte visité" xfId="11460" builtinId="9" hidden="1"/>
    <cellStyle name="Lien hypertexte visité" xfId="11468" builtinId="9" hidden="1"/>
    <cellStyle name="Lien hypertexte visité" xfId="11476" builtinId="9" hidden="1"/>
    <cellStyle name="Lien hypertexte visité" xfId="11484" builtinId="9" hidden="1"/>
    <cellStyle name="Lien hypertexte visité" xfId="11492" builtinId="9" hidden="1"/>
    <cellStyle name="Lien hypertexte visité" xfId="11500" builtinId="9" hidden="1"/>
    <cellStyle name="Lien hypertexte visité" xfId="11508" builtinId="9" hidden="1"/>
    <cellStyle name="Lien hypertexte visité" xfId="11516" builtinId="9" hidden="1"/>
    <cellStyle name="Lien hypertexte visité" xfId="11524" builtinId="9" hidden="1"/>
    <cellStyle name="Lien hypertexte visité" xfId="11532" builtinId="9" hidden="1"/>
    <cellStyle name="Lien hypertexte visité" xfId="11540" builtinId="9" hidden="1"/>
    <cellStyle name="Lien hypertexte visité" xfId="11548" builtinId="9" hidden="1"/>
    <cellStyle name="Lien hypertexte visité" xfId="11556" builtinId="9" hidden="1"/>
    <cellStyle name="Lien hypertexte visité" xfId="11564" builtinId="9" hidden="1"/>
    <cellStyle name="Lien hypertexte visité" xfId="11572" builtinId="9" hidden="1"/>
    <cellStyle name="Lien hypertexte visité" xfId="11580" builtinId="9" hidden="1"/>
    <cellStyle name="Lien hypertexte visité" xfId="11588" builtinId="9" hidden="1"/>
    <cellStyle name="Lien hypertexte visité" xfId="11596" builtinId="9" hidden="1"/>
    <cellStyle name="Lien hypertexte visité" xfId="11604" builtinId="9" hidden="1"/>
    <cellStyle name="Lien hypertexte visité" xfId="11612" builtinId="9" hidden="1"/>
    <cellStyle name="Lien hypertexte visité" xfId="11620" builtinId="9" hidden="1"/>
    <cellStyle name="Lien hypertexte visité" xfId="11628" builtinId="9" hidden="1"/>
    <cellStyle name="Lien hypertexte visité" xfId="11636" builtinId="9" hidden="1"/>
    <cellStyle name="Lien hypertexte visité" xfId="11644" builtinId="9" hidden="1"/>
    <cellStyle name="Lien hypertexte visité" xfId="11652" builtinId="9" hidden="1"/>
    <cellStyle name="Lien hypertexte visité" xfId="11660" builtinId="9" hidden="1"/>
    <cellStyle name="Lien hypertexte visité" xfId="11668" builtinId="9" hidden="1"/>
    <cellStyle name="Lien hypertexte visité" xfId="11676" builtinId="9" hidden="1"/>
    <cellStyle name="Lien hypertexte visité" xfId="11684" builtinId="9" hidden="1"/>
    <cellStyle name="Lien hypertexte visité" xfId="11692" builtinId="9" hidden="1"/>
    <cellStyle name="Lien hypertexte visité" xfId="11700" builtinId="9" hidden="1"/>
    <cellStyle name="Lien hypertexte visité" xfId="11708" builtinId="9" hidden="1"/>
    <cellStyle name="Lien hypertexte visité" xfId="11716" builtinId="9" hidden="1"/>
    <cellStyle name="Lien hypertexte visité" xfId="11724" builtinId="9" hidden="1"/>
    <cellStyle name="Lien hypertexte visité" xfId="11732" builtinId="9" hidden="1"/>
    <cellStyle name="Lien hypertexte visité" xfId="11740" builtinId="9" hidden="1"/>
    <cellStyle name="Lien hypertexte visité" xfId="11748" builtinId="9" hidden="1"/>
    <cellStyle name="Lien hypertexte visité" xfId="11756" builtinId="9" hidden="1"/>
    <cellStyle name="Lien hypertexte visité" xfId="11764" builtinId="9" hidden="1"/>
    <cellStyle name="Lien hypertexte visité" xfId="11772" builtinId="9" hidden="1"/>
    <cellStyle name="Lien hypertexte visité" xfId="11780" builtinId="9" hidden="1"/>
    <cellStyle name="Lien hypertexte visité" xfId="11788" builtinId="9" hidden="1"/>
    <cellStyle name="Lien hypertexte visité" xfId="11796" builtinId="9" hidden="1"/>
    <cellStyle name="Lien hypertexte visité" xfId="11804" builtinId="9" hidden="1"/>
    <cellStyle name="Lien hypertexte visité" xfId="11812" builtinId="9" hidden="1"/>
    <cellStyle name="Lien hypertexte visité" xfId="11820" builtinId="9" hidden="1"/>
    <cellStyle name="Lien hypertexte visité" xfId="11828" builtinId="9" hidden="1"/>
    <cellStyle name="Lien hypertexte visité" xfId="11836" builtinId="9" hidden="1"/>
    <cellStyle name="Lien hypertexte visité" xfId="11844" builtinId="9" hidden="1"/>
    <cellStyle name="Lien hypertexte visité" xfId="11852" builtinId="9" hidden="1"/>
    <cellStyle name="Lien hypertexte visité" xfId="11860" builtinId="9" hidden="1"/>
    <cellStyle name="Lien hypertexte visité" xfId="11868" builtinId="9" hidden="1"/>
    <cellStyle name="Lien hypertexte visité" xfId="11876" builtinId="9" hidden="1"/>
    <cellStyle name="Lien hypertexte visité" xfId="11884" builtinId="9" hidden="1"/>
    <cellStyle name="Lien hypertexte visité" xfId="11892" builtinId="9" hidden="1"/>
    <cellStyle name="Lien hypertexte visité" xfId="11900" builtinId="9" hidden="1"/>
    <cellStyle name="Lien hypertexte visité" xfId="11908" builtinId="9" hidden="1"/>
    <cellStyle name="Lien hypertexte visité" xfId="11916" builtinId="9" hidden="1"/>
    <cellStyle name="Lien hypertexte visité" xfId="11924" builtinId="9" hidden="1"/>
    <cellStyle name="Lien hypertexte visité" xfId="11932" builtinId="9" hidden="1"/>
    <cellStyle name="Lien hypertexte visité" xfId="11940" builtinId="9" hidden="1"/>
    <cellStyle name="Lien hypertexte visité" xfId="11948" builtinId="9" hidden="1"/>
    <cellStyle name="Lien hypertexte visité" xfId="11956" builtinId="9" hidden="1"/>
    <cellStyle name="Lien hypertexte visité" xfId="11964" builtinId="9" hidden="1"/>
    <cellStyle name="Lien hypertexte visité" xfId="11972" builtinId="9" hidden="1"/>
    <cellStyle name="Lien hypertexte visité" xfId="11980" builtinId="9" hidden="1"/>
    <cellStyle name="Lien hypertexte visité" xfId="11988" builtinId="9" hidden="1"/>
    <cellStyle name="Lien hypertexte visité" xfId="11996" builtinId="9" hidden="1"/>
    <cellStyle name="Lien hypertexte visité" xfId="12004" builtinId="9" hidden="1"/>
    <cellStyle name="Lien hypertexte visité" xfId="12012" builtinId="9" hidden="1"/>
    <cellStyle name="Lien hypertexte visité" xfId="12020" builtinId="9" hidden="1"/>
    <cellStyle name="Lien hypertexte visité" xfId="12028" builtinId="9" hidden="1"/>
    <cellStyle name="Lien hypertexte visité" xfId="12036" builtinId="9" hidden="1"/>
    <cellStyle name="Lien hypertexte visité" xfId="12044" builtinId="9" hidden="1"/>
    <cellStyle name="Lien hypertexte visité" xfId="12052" builtinId="9" hidden="1"/>
    <cellStyle name="Lien hypertexte visité" xfId="12060" builtinId="9" hidden="1"/>
    <cellStyle name="Lien hypertexte visité" xfId="12068" builtinId="9" hidden="1"/>
    <cellStyle name="Lien hypertexte visité" xfId="12076" builtinId="9" hidden="1"/>
    <cellStyle name="Lien hypertexte visité" xfId="12084" builtinId="9" hidden="1"/>
    <cellStyle name="Lien hypertexte visité" xfId="12092" builtinId="9" hidden="1"/>
    <cellStyle name="Lien hypertexte visité" xfId="12100" builtinId="9" hidden="1"/>
    <cellStyle name="Lien hypertexte visité" xfId="12108" builtinId="9" hidden="1"/>
    <cellStyle name="Lien hypertexte visité" xfId="12116" builtinId="9" hidden="1"/>
    <cellStyle name="Lien hypertexte visité" xfId="12124" builtinId="9" hidden="1"/>
    <cellStyle name="Lien hypertexte visité" xfId="12132" builtinId="9" hidden="1"/>
    <cellStyle name="Lien hypertexte visité" xfId="12140" builtinId="9" hidden="1"/>
    <cellStyle name="Lien hypertexte visité" xfId="12148" builtinId="9" hidden="1"/>
    <cellStyle name="Lien hypertexte visité" xfId="12156" builtinId="9" hidden="1"/>
    <cellStyle name="Lien hypertexte visité" xfId="12164" builtinId="9" hidden="1"/>
    <cellStyle name="Lien hypertexte visité" xfId="12172" builtinId="9" hidden="1"/>
    <cellStyle name="Lien hypertexte visité" xfId="12180" builtinId="9" hidden="1"/>
    <cellStyle name="Lien hypertexte visité" xfId="12188" builtinId="9" hidden="1"/>
    <cellStyle name="Lien hypertexte visité" xfId="12196" builtinId="9" hidden="1"/>
    <cellStyle name="Lien hypertexte visité" xfId="12204" builtinId="9" hidden="1"/>
    <cellStyle name="Lien hypertexte visité" xfId="12212" builtinId="9" hidden="1"/>
    <cellStyle name="Lien hypertexte visité" xfId="12220" builtinId="9" hidden="1"/>
    <cellStyle name="Lien hypertexte visité" xfId="12228" builtinId="9" hidden="1"/>
    <cellStyle name="Lien hypertexte visité" xfId="12236" builtinId="9" hidden="1"/>
    <cellStyle name="Lien hypertexte visité" xfId="12244" builtinId="9" hidden="1"/>
    <cellStyle name="Lien hypertexte visité" xfId="12252" builtinId="9" hidden="1"/>
    <cellStyle name="Lien hypertexte visité" xfId="12260" builtinId="9" hidden="1"/>
    <cellStyle name="Lien hypertexte visité" xfId="12268" builtinId="9" hidden="1"/>
    <cellStyle name="Lien hypertexte visité" xfId="12276" builtinId="9" hidden="1"/>
    <cellStyle name="Lien hypertexte visité" xfId="12284" builtinId="9" hidden="1"/>
    <cellStyle name="Lien hypertexte visité" xfId="12292" builtinId="9" hidden="1"/>
    <cellStyle name="Lien hypertexte visité" xfId="12300" builtinId="9" hidden="1"/>
    <cellStyle name="Lien hypertexte visité" xfId="12308" builtinId="9" hidden="1"/>
    <cellStyle name="Lien hypertexte visité" xfId="12316" builtinId="9" hidden="1"/>
    <cellStyle name="Lien hypertexte visité" xfId="12324" builtinId="9" hidden="1"/>
    <cellStyle name="Lien hypertexte visité" xfId="12332" builtinId="9" hidden="1"/>
    <cellStyle name="Lien hypertexte visité" xfId="12340" builtinId="9" hidden="1"/>
    <cellStyle name="Lien hypertexte visité" xfId="12348" builtinId="9" hidden="1"/>
    <cellStyle name="Lien hypertexte visité" xfId="12356" builtinId="9" hidden="1"/>
    <cellStyle name="Lien hypertexte visité" xfId="12364" builtinId="9" hidden="1"/>
    <cellStyle name="Lien hypertexte visité" xfId="12372" builtinId="9" hidden="1"/>
    <cellStyle name="Lien hypertexte visité" xfId="12380" builtinId="9" hidden="1"/>
    <cellStyle name="Lien hypertexte visité" xfId="12388" builtinId="9" hidden="1"/>
    <cellStyle name="Lien hypertexte visité" xfId="12396" builtinId="9" hidden="1"/>
    <cellStyle name="Lien hypertexte visité" xfId="12404" builtinId="9" hidden="1"/>
    <cellStyle name="Lien hypertexte visité" xfId="12412" builtinId="9" hidden="1"/>
    <cellStyle name="Lien hypertexte visité" xfId="12420" builtinId="9" hidden="1"/>
    <cellStyle name="Lien hypertexte visité" xfId="12428" builtinId="9" hidden="1"/>
    <cellStyle name="Lien hypertexte visité" xfId="12436" builtinId="9" hidden="1"/>
    <cellStyle name="Lien hypertexte visité" xfId="12444" builtinId="9" hidden="1"/>
    <cellStyle name="Lien hypertexte visité" xfId="12452" builtinId="9" hidden="1"/>
    <cellStyle name="Lien hypertexte visité" xfId="12460" builtinId="9" hidden="1"/>
    <cellStyle name="Lien hypertexte visité" xfId="12468" builtinId="9" hidden="1"/>
    <cellStyle name="Lien hypertexte visité" xfId="12476" builtinId="9" hidden="1"/>
    <cellStyle name="Lien hypertexte visité" xfId="12484" builtinId="9" hidden="1"/>
    <cellStyle name="Lien hypertexte visité" xfId="12492" builtinId="9" hidden="1"/>
    <cellStyle name="Lien hypertexte visité" xfId="12500" builtinId="9" hidden="1"/>
    <cellStyle name="Lien hypertexte visité" xfId="12508" builtinId="9" hidden="1"/>
    <cellStyle name="Lien hypertexte visité" xfId="12516" builtinId="9" hidden="1"/>
    <cellStyle name="Lien hypertexte visité" xfId="12524" builtinId="9" hidden="1"/>
    <cellStyle name="Lien hypertexte visité" xfId="12532" builtinId="9" hidden="1"/>
    <cellStyle name="Lien hypertexte visité" xfId="12540" builtinId="9" hidden="1"/>
    <cellStyle name="Lien hypertexte visité" xfId="12548" builtinId="9" hidden="1"/>
    <cellStyle name="Lien hypertexte visité" xfId="12556" builtinId="9" hidden="1"/>
    <cellStyle name="Lien hypertexte visité" xfId="12564" builtinId="9" hidden="1"/>
    <cellStyle name="Lien hypertexte visité" xfId="12572" builtinId="9" hidden="1"/>
    <cellStyle name="Lien hypertexte visité" xfId="12580" builtinId="9" hidden="1"/>
    <cellStyle name="Lien hypertexte visité" xfId="12588" builtinId="9" hidden="1"/>
    <cellStyle name="Lien hypertexte visité" xfId="12596" builtinId="9" hidden="1"/>
    <cellStyle name="Lien hypertexte visité" xfId="12604" builtinId="9" hidden="1"/>
    <cellStyle name="Lien hypertexte visité" xfId="12612" builtinId="9" hidden="1"/>
    <cellStyle name="Lien hypertexte visité" xfId="12620" builtinId="9" hidden="1"/>
    <cellStyle name="Lien hypertexte visité" xfId="12628" builtinId="9" hidden="1"/>
    <cellStyle name="Lien hypertexte visité" xfId="12636" builtinId="9" hidden="1"/>
    <cellStyle name="Lien hypertexte visité" xfId="12644" builtinId="9" hidden="1"/>
    <cellStyle name="Lien hypertexte visité" xfId="12652" builtinId="9" hidden="1"/>
    <cellStyle name="Lien hypertexte visité" xfId="12660" builtinId="9" hidden="1"/>
    <cellStyle name="Lien hypertexte visité" xfId="12668" builtinId="9" hidden="1"/>
    <cellStyle name="Lien hypertexte visité" xfId="12676" builtinId="9" hidden="1"/>
    <cellStyle name="Lien hypertexte visité" xfId="12684" builtinId="9" hidden="1"/>
    <cellStyle name="Lien hypertexte visité" xfId="12692" builtinId="9" hidden="1"/>
    <cellStyle name="Lien hypertexte visité" xfId="12700" builtinId="9" hidden="1"/>
    <cellStyle name="Lien hypertexte visité" xfId="12708" builtinId="9" hidden="1"/>
    <cellStyle name="Lien hypertexte visité" xfId="12716" builtinId="9" hidden="1"/>
    <cellStyle name="Lien hypertexte visité" xfId="12724" builtinId="9" hidden="1"/>
    <cellStyle name="Lien hypertexte visité" xfId="12732" builtinId="9" hidden="1"/>
    <cellStyle name="Lien hypertexte visité" xfId="12740" builtinId="9" hidden="1"/>
    <cellStyle name="Lien hypertexte visité" xfId="12748" builtinId="9" hidden="1"/>
    <cellStyle name="Lien hypertexte visité" xfId="12756" builtinId="9" hidden="1"/>
    <cellStyle name="Lien hypertexte visité" xfId="12764" builtinId="9" hidden="1"/>
    <cellStyle name="Lien hypertexte visité" xfId="12772" builtinId="9" hidden="1"/>
    <cellStyle name="Lien hypertexte visité" xfId="12780" builtinId="9" hidden="1"/>
    <cellStyle name="Lien hypertexte visité" xfId="12788" builtinId="9" hidden="1"/>
    <cellStyle name="Lien hypertexte visité" xfId="12796" builtinId="9" hidden="1"/>
    <cellStyle name="Lien hypertexte visité" xfId="12804" builtinId="9" hidden="1"/>
    <cellStyle name="Lien hypertexte visité" xfId="12812" builtinId="9" hidden="1"/>
    <cellStyle name="Lien hypertexte visité" xfId="12820" builtinId="9" hidden="1"/>
    <cellStyle name="Lien hypertexte visité" xfId="12828" builtinId="9" hidden="1"/>
    <cellStyle name="Lien hypertexte visité" xfId="12836" builtinId="9" hidden="1"/>
    <cellStyle name="Lien hypertexte visité" xfId="12844" builtinId="9" hidden="1"/>
    <cellStyle name="Lien hypertexte visité" xfId="12852" builtinId="9" hidden="1"/>
    <cellStyle name="Lien hypertexte visité" xfId="12860" builtinId="9" hidden="1"/>
    <cellStyle name="Lien hypertexte visité" xfId="12868" builtinId="9" hidden="1"/>
    <cellStyle name="Lien hypertexte visité" xfId="12876" builtinId="9" hidden="1"/>
    <cellStyle name="Lien hypertexte visité" xfId="12884" builtinId="9" hidden="1"/>
    <cellStyle name="Lien hypertexte visité" xfId="12892" builtinId="9" hidden="1"/>
    <cellStyle name="Lien hypertexte visité" xfId="12900" builtinId="9" hidden="1"/>
    <cellStyle name="Lien hypertexte visité" xfId="12908" builtinId="9" hidden="1"/>
    <cellStyle name="Lien hypertexte visité" xfId="12916" builtinId="9" hidden="1"/>
    <cellStyle name="Lien hypertexte visité" xfId="12924" builtinId="9" hidden="1"/>
    <cellStyle name="Lien hypertexte visité" xfId="12932" builtinId="9" hidden="1"/>
    <cellStyle name="Lien hypertexte visité" xfId="12940" builtinId="9" hidden="1"/>
    <cellStyle name="Lien hypertexte visité" xfId="12948" builtinId="9" hidden="1"/>
    <cellStyle name="Lien hypertexte visité" xfId="12956" builtinId="9" hidden="1"/>
    <cellStyle name="Lien hypertexte visité" xfId="12964" builtinId="9" hidden="1"/>
    <cellStyle name="Lien hypertexte visité" xfId="12972" builtinId="9" hidden="1"/>
    <cellStyle name="Lien hypertexte visité" xfId="12980" builtinId="9" hidden="1"/>
    <cellStyle name="Lien hypertexte visité" xfId="12988" builtinId="9" hidden="1"/>
    <cellStyle name="Lien hypertexte visité" xfId="12996" builtinId="9" hidden="1"/>
    <cellStyle name="Lien hypertexte visité" xfId="13004" builtinId="9" hidden="1"/>
    <cellStyle name="Lien hypertexte visité" xfId="13012" builtinId="9" hidden="1"/>
    <cellStyle name="Lien hypertexte visité" xfId="13020" builtinId="9" hidden="1"/>
    <cellStyle name="Lien hypertexte visité" xfId="13028" builtinId="9" hidden="1"/>
    <cellStyle name="Lien hypertexte visité" xfId="13036" builtinId="9" hidden="1"/>
    <cellStyle name="Lien hypertexte visité" xfId="13044" builtinId="9" hidden="1"/>
    <cellStyle name="Lien hypertexte visité" xfId="13052" builtinId="9" hidden="1"/>
    <cellStyle name="Lien hypertexte visité" xfId="13060" builtinId="9" hidden="1"/>
    <cellStyle name="Lien hypertexte visité" xfId="13068" builtinId="9" hidden="1"/>
    <cellStyle name="Lien hypertexte visité" xfId="13076" builtinId="9" hidden="1"/>
    <cellStyle name="Lien hypertexte visité" xfId="13084" builtinId="9" hidden="1"/>
    <cellStyle name="Lien hypertexte visité" xfId="13092" builtinId="9" hidden="1"/>
    <cellStyle name="Lien hypertexte visité" xfId="13100" builtinId="9" hidden="1"/>
    <cellStyle name="Lien hypertexte visité" xfId="13108" builtinId="9" hidden="1"/>
    <cellStyle name="Lien hypertexte visité" xfId="13116" builtinId="9" hidden="1"/>
    <cellStyle name="Lien hypertexte visité" xfId="13124" builtinId="9" hidden="1"/>
    <cellStyle name="Lien hypertexte visité" xfId="13132" builtinId="9" hidden="1"/>
    <cellStyle name="Lien hypertexte visité" xfId="13140" builtinId="9" hidden="1"/>
    <cellStyle name="Lien hypertexte visité" xfId="13148" builtinId="9" hidden="1"/>
    <cellStyle name="Lien hypertexte visité" xfId="13156" builtinId="9" hidden="1"/>
    <cellStyle name="Lien hypertexte visité" xfId="13164" builtinId="9" hidden="1"/>
    <cellStyle name="Lien hypertexte visité" xfId="13172" builtinId="9" hidden="1"/>
    <cellStyle name="Lien hypertexte visité" xfId="13180" builtinId="9" hidden="1"/>
    <cellStyle name="Lien hypertexte visité" xfId="13188" builtinId="9" hidden="1"/>
    <cellStyle name="Lien hypertexte visité" xfId="13196" builtinId="9" hidden="1"/>
    <cellStyle name="Lien hypertexte visité" xfId="13204" builtinId="9" hidden="1"/>
    <cellStyle name="Lien hypertexte visité" xfId="13212" builtinId="9" hidden="1"/>
    <cellStyle name="Lien hypertexte visité" xfId="13220" builtinId="9" hidden="1"/>
    <cellStyle name="Lien hypertexte visité" xfId="13228" builtinId="9" hidden="1"/>
    <cellStyle name="Lien hypertexte visité" xfId="13236" builtinId="9" hidden="1"/>
    <cellStyle name="Lien hypertexte visité" xfId="13244" builtinId="9" hidden="1"/>
    <cellStyle name="Lien hypertexte visité" xfId="13252" builtinId="9" hidden="1"/>
    <cellStyle name="Lien hypertexte visité" xfId="13260" builtinId="9" hidden="1"/>
    <cellStyle name="Lien hypertexte visité" xfId="13268" builtinId="9" hidden="1"/>
    <cellStyle name="Lien hypertexte visité" xfId="13276" builtinId="9" hidden="1"/>
    <cellStyle name="Lien hypertexte visité" xfId="13284" builtinId="9" hidden="1"/>
    <cellStyle name="Lien hypertexte visité" xfId="13292" builtinId="9" hidden="1"/>
    <cellStyle name="Lien hypertexte visité" xfId="13300" builtinId="9" hidden="1"/>
    <cellStyle name="Lien hypertexte visité" xfId="13308" builtinId="9" hidden="1"/>
    <cellStyle name="Lien hypertexte visité" xfId="13316" builtinId="9" hidden="1"/>
    <cellStyle name="Lien hypertexte visité" xfId="13324" builtinId="9" hidden="1"/>
    <cellStyle name="Lien hypertexte visité" xfId="13332" builtinId="9" hidden="1"/>
    <cellStyle name="Lien hypertexte visité" xfId="13340" builtinId="9" hidden="1"/>
    <cellStyle name="Lien hypertexte visité" xfId="13348" builtinId="9" hidden="1"/>
    <cellStyle name="Lien hypertexte visité" xfId="13356" builtinId="9" hidden="1"/>
    <cellStyle name="Lien hypertexte visité" xfId="13364" builtinId="9" hidden="1"/>
    <cellStyle name="Lien hypertexte visité" xfId="13372" builtinId="9" hidden="1"/>
    <cellStyle name="Lien hypertexte visité" xfId="13380" builtinId="9" hidden="1"/>
    <cellStyle name="Lien hypertexte visité" xfId="13388" builtinId="9" hidden="1"/>
    <cellStyle name="Lien hypertexte visité" xfId="13396" builtinId="9" hidden="1"/>
    <cellStyle name="Lien hypertexte visité" xfId="13404" builtinId="9" hidden="1"/>
    <cellStyle name="Lien hypertexte visité" xfId="13412" builtinId="9" hidden="1"/>
    <cellStyle name="Lien hypertexte visité" xfId="13420" builtinId="9" hidden="1"/>
    <cellStyle name="Lien hypertexte visité" xfId="13428" builtinId="9" hidden="1"/>
    <cellStyle name="Lien hypertexte visité" xfId="13436" builtinId="9" hidden="1"/>
    <cellStyle name="Lien hypertexte visité" xfId="13444" builtinId="9" hidden="1"/>
    <cellStyle name="Lien hypertexte visité" xfId="13452" builtinId="9" hidden="1"/>
    <cellStyle name="Lien hypertexte visité" xfId="13460" builtinId="9" hidden="1"/>
    <cellStyle name="Lien hypertexte visité" xfId="13468" builtinId="9" hidden="1"/>
    <cellStyle name="Lien hypertexte visité" xfId="13476" builtinId="9" hidden="1"/>
    <cellStyle name="Lien hypertexte visité" xfId="13484" builtinId="9" hidden="1"/>
    <cellStyle name="Lien hypertexte visité" xfId="13492" builtinId="9" hidden="1"/>
    <cellStyle name="Lien hypertexte visité" xfId="13500" builtinId="9" hidden="1"/>
    <cellStyle name="Lien hypertexte visité" xfId="13508" builtinId="9" hidden="1"/>
    <cellStyle name="Lien hypertexte visité" xfId="13516" builtinId="9" hidden="1"/>
    <cellStyle name="Lien hypertexte visité" xfId="13524" builtinId="9" hidden="1"/>
    <cellStyle name="Lien hypertexte visité" xfId="13532" builtinId="9" hidden="1"/>
    <cellStyle name="Lien hypertexte visité" xfId="13540" builtinId="9" hidden="1"/>
    <cellStyle name="Lien hypertexte visité" xfId="13548" builtinId="9" hidden="1"/>
    <cellStyle name="Lien hypertexte visité" xfId="13556" builtinId="9" hidden="1"/>
    <cellStyle name="Lien hypertexte visité" xfId="13564" builtinId="9" hidden="1"/>
    <cellStyle name="Lien hypertexte visité" xfId="13572" builtinId="9" hidden="1"/>
    <cellStyle name="Lien hypertexte visité" xfId="13580" builtinId="9" hidden="1"/>
    <cellStyle name="Lien hypertexte visité" xfId="13588" builtinId="9" hidden="1"/>
    <cellStyle name="Lien hypertexte visité" xfId="13596" builtinId="9" hidden="1"/>
    <cellStyle name="Lien hypertexte visité" xfId="13604" builtinId="9" hidden="1"/>
    <cellStyle name="Lien hypertexte visité" xfId="13612" builtinId="9" hidden="1"/>
    <cellStyle name="Lien hypertexte visité" xfId="13620" builtinId="9" hidden="1"/>
    <cellStyle name="Lien hypertexte visité" xfId="13628" builtinId="9" hidden="1"/>
    <cellStyle name="Lien hypertexte visité" xfId="13636" builtinId="9" hidden="1"/>
    <cellStyle name="Lien hypertexte visité" xfId="13644" builtinId="9" hidden="1"/>
    <cellStyle name="Lien hypertexte visité" xfId="13652" builtinId="9" hidden="1"/>
    <cellStyle name="Lien hypertexte visité" xfId="13660" builtinId="9" hidden="1"/>
    <cellStyle name="Lien hypertexte visité" xfId="13668" builtinId="9" hidden="1"/>
    <cellStyle name="Lien hypertexte visité" xfId="13676" builtinId="9" hidden="1"/>
    <cellStyle name="Lien hypertexte visité" xfId="13684" builtinId="9" hidden="1"/>
    <cellStyle name="Lien hypertexte visité" xfId="13692" builtinId="9" hidden="1"/>
    <cellStyle name="Lien hypertexte visité" xfId="13700" builtinId="9" hidden="1"/>
    <cellStyle name="Lien hypertexte visité" xfId="13708" builtinId="9" hidden="1"/>
    <cellStyle name="Lien hypertexte visité" xfId="13716" builtinId="9" hidden="1"/>
    <cellStyle name="Lien hypertexte visité" xfId="13724" builtinId="9" hidden="1"/>
    <cellStyle name="Lien hypertexte visité" xfId="13732" builtinId="9" hidden="1"/>
    <cellStyle name="Lien hypertexte visité" xfId="13740" builtinId="9" hidden="1"/>
    <cellStyle name="Lien hypertexte visité" xfId="13748" builtinId="9" hidden="1"/>
    <cellStyle name="Lien hypertexte visité" xfId="13756" builtinId="9" hidden="1"/>
    <cellStyle name="Lien hypertexte visité" xfId="13764" builtinId="9" hidden="1"/>
    <cellStyle name="Lien hypertexte visité" xfId="13772" builtinId="9" hidden="1"/>
    <cellStyle name="Lien hypertexte visité" xfId="13780" builtinId="9" hidden="1"/>
    <cellStyle name="Lien hypertexte visité" xfId="13788" builtinId="9" hidden="1"/>
    <cellStyle name="Lien hypertexte visité" xfId="13796" builtinId="9" hidden="1"/>
    <cellStyle name="Lien hypertexte visité" xfId="13804" builtinId="9" hidden="1"/>
    <cellStyle name="Lien hypertexte visité" xfId="13812" builtinId="9" hidden="1"/>
    <cellStyle name="Lien hypertexte visité" xfId="13820" builtinId="9" hidden="1"/>
    <cellStyle name="Lien hypertexte visité" xfId="13828" builtinId="9" hidden="1"/>
    <cellStyle name="Lien hypertexte visité" xfId="13836" builtinId="9" hidden="1"/>
    <cellStyle name="Lien hypertexte visité" xfId="13844" builtinId="9" hidden="1"/>
    <cellStyle name="Lien hypertexte visité" xfId="13852" builtinId="9" hidden="1"/>
    <cellStyle name="Lien hypertexte visité" xfId="13860" builtinId="9" hidden="1"/>
    <cellStyle name="Lien hypertexte visité" xfId="13868" builtinId="9" hidden="1"/>
    <cellStyle name="Lien hypertexte visité" xfId="13876" builtinId="9" hidden="1"/>
    <cellStyle name="Lien hypertexte visité" xfId="13884" builtinId="9" hidden="1"/>
    <cellStyle name="Lien hypertexte visité" xfId="13892" builtinId="9" hidden="1"/>
    <cellStyle name="Lien hypertexte visité" xfId="13900" builtinId="9" hidden="1"/>
    <cellStyle name="Lien hypertexte visité" xfId="13908" builtinId="9" hidden="1"/>
    <cellStyle name="Lien hypertexte visité" xfId="13916" builtinId="9" hidden="1"/>
    <cellStyle name="Lien hypertexte visité" xfId="13924" builtinId="9" hidden="1"/>
    <cellStyle name="Lien hypertexte visité" xfId="13932" builtinId="9" hidden="1"/>
    <cellStyle name="Lien hypertexte visité" xfId="13940" builtinId="9" hidden="1"/>
    <cellStyle name="Lien hypertexte visité" xfId="13948" builtinId="9" hidden="1"/>
    <cellStyle name="Lien hypertexte visité" xfId="13956" builtinId="9" hidden="1"/>
    <cellStyle name="Lien hypertexte visité" xfId="13964" builtinId="9" hidden="1"/>
    <cellStyle name="Lien hypertexte visité" xfId="13972" builtinId="9" hidden="1"/>
    <cellStyle name="Lien hypertexte visité" xfId="13980" builtinId="9" hidden="1"/>
    <cellStyle name="Lien hypertexte visité" xfId="13988" builtinId="9" hidden="1"/>
    <cellStyle name="Lien hypertexte visité" xfId="13996" builtinId="9" hidden="1"/>
    <cellStyle name="Lien hypertexte visité" xfId="14004" builtinId="9" hidden="1"/>
    <cellStyle name="Lien hypertexte visité" xfId="14012" builtinId="9" hidden="1"/>
    <cellStyle name="Lien hypertexte visité" xfId="14020" builtinId="9" hidden="1"/>
    <cellStyle name="Lien hypertexte visité" xfId="14028" builtinId="9" hidden="1"/>
    <cellStyle name="Lien hypertexte visité" xfId="14036" builtinId="9" hidden="1"/>
    <cellStyle name="Lien hypertexte visité" xfId="14044" builtinId="9" hidden="1"/>
    <cellStyle name="Lien hypertexte visité" xfId="14052" builtinId="9" hidden="1"/>
    <cellStyle name="Lien hypertexte visité" xfId="14060" builtinId="9" hidden="1"/>
    <cellStyle name="Lien hypertexte visité" xfId="14068" builtinId="9" hidden="1"/>
    <cellStyle name="Lien hypertexte visité" xfId="14076" builtinId="9" hidden="1"/>
    <cellStyle name="Lien hypertexte visité" xfId="14084" builtinId="9" hidden="1"/>
    <cellStyle name="Lien hypertexte visité" xfId="14092" builtinId="9" hidden="1"/>
    <cellStyle name="Lien hypertexte visité" xfId="14100" builtinId="9" hidden="1"/>
    <cellStyle name="Lien hypertexte visité" xfId="14108" builtinId="9" hidden="1"/>
    <cellStyle name="Lien hypertexte visité" xfId="14116" builtinId="9" hidden="1"/>
    <cellStyle name="Lien hypertexte visité" xfId="14124" builtinId="9" hidden="1"/>
    <cellStyle name="Lien hypertexte visité" xfId="14132" builtinId="9" hidden="1"/>
    <cellStyle name="Lien hypertexte visité" xfId="14140" builtinId="9" hidden="1"/>
    <cellStyle name="Lien hypertexte visité" xfId="14148" builtinId="9" hidden="1"/>
    <cellStyle name="Lien hypertexte visité" xfId="14156" builtinId="9" hidden="1"/>
    <cellStyle name="Lien hypertexte visité" xfId="14164" builtinId="9" hidden="1"/>
    <cellStyle name="Lien hypertexte visité" xfId="14172" builtinId="9" hidden="1"/>
    <cellStyle name="Lien hypertexte visité" xfId="14180" builtinId="9" hidden="1"/>
    <cellStyle name="Lien hypertexte visité" xfId="14188" builtinId="9" hidden="1"/>
    <cellStyle name="Lien hypertexte visité" xfId="14196" builtinId="9" hidden="1"/>
    <cellStyle name="Lien hypertexte visité" xfId="14204" builtinId="9" hidden="1"/>
    <cellStyle name="Lien hypertexte visité" xfId="14212" builtinId="9" hidden="1"/>
    <cellStyle name="Lien hypertexte visité" xfId="14220" builtinId="9" hidden="1"/>
    <cellStyle name="Lien hypertexte visité" xfId="14228" builtinId="9" hidden="1"/>
    <cellStyle name="Lien hypertexte visité" xfId="14236" builtinId="9" hidden="1"/>
    <cellStyle name="Lien hypertexte visité" xfId="14244" builtinId="9" hidden="1"/>
    <cellStyle name="Lien hypertexte visité" xfId="14252" builtinId="9" hidden="1"/>
    <cellStyle name="Lien hypertexte visité" xfId="14260" builtinId="9" hidden="1"/>
    <cellStyle name="Lien hypertexte visité" xfId="14268" builtinId="9" hidden="1"/>
    <cellStyle name="Lien hypertexte visité" xfId="14276" builtinId="9" hidden="1"/>
    <cellStyle name="Lien hypertexte visité" xfId="14284" builtinId="9" hidden="1"/>
    <cellStyle name="Lien hypertexte visité" xfId="14292" builtinId="9" hidden="1"/>
    <cellStyle name="Lien hypertexte visité" xfId="14300" builtinId="9" hidden="1"/>
    <cellStyle name="Lien hypertexte visité" xfId="14308" builtinId="9" hidden="1"/>
    <cellStyle name="Lien hypertexte visité" xfId="14316" builtinId="9" hidden="1"/>
    <cellStyle name="Lien hypertexte visité" xfId="14324" builtinId="9" hidden="1"/>
    <cellStyle name="Lien hypertexte visité" xfId="14332" builtinId="9" hidden="1"/>
    <cellStyle name="Lien hypertexte visité" xfId="14340" builtinId="9" hidden="1"/>
    <cellStyle name="Lien hypertexte visité" xfId="14348" builtinId="9" hidden="1"/>
    <cellStyle name="Lien hypertexte visité" xfId="14356" builtinId="9" hidden="1"/>
    <cellStyle name="Lien hypertexte visité" xfId="14364" builtinId="9" hidden="1"/>
    <cellStyle name="Lien hypertexte visité" xfId="14372" builtinId="9" hidden="1"/>
    <cellStyle name="Lien hypertexte visité" xfId="14380" builtinId="9" hidden="1"/>
    <cellStyle name="Lien hypertexte visité" xfId="14388" builtinId="9" hidden="1"/>
    <cellStyle name="Lien hypertexte visité" xfId="14396" builtinId="9" hidden="1"/>
    <cellStyle name="Lien hypertexte visité" xfId="14404" builtinId="9" hidden="1"/>
    <cellStyle name="Lien hypertexte visité" xfId="14412" builtinId="9" hidden="1"/>
    <cellStyle name="Lien hypertexte visité" xfId="14420" builtinId="9" hidden="1"/>
    <cellStyle name="Lien hypertexte visité" xfId="14428" builtinId="9" hidden="1"/>
    <cellStyle name="Lien hypertexte visité" xfId="14436" builtinId="9" hidden="1"/>
    <cellStyle name="Lien hypertexte visité" xfId="14444" builtinId="9" hidden="1"/>
    <cellStyle name="Lien hypertexte visité" xfId="14452" builtinId="9" hidden="1"/>
    <cellStyle name="Lien hypertexte visité" xfId="14460" builtinId="9" hidden="1"/>
    <cellStyle name="Lien hypertexte visité" xfId="14468" builtinId="9" hidden="1"/>
    <cellStyle name="Lien hypertexte visité" xfId="14476" builtinId="9" hidden="1"/>
    <cellStyle name="Lien hypertexte visité" xfId="14484" builtinId="9" hidden="1"/>
    <cellStyle name="Lien hypertexte visité" xfId="14492" builtinId="9" hidden="1"/>
    <cellStyle name="Lien hypertexte visité" xfId="14500" builtinId="9" hidden="1"/>
    <cellStyle name="Lien hypertexte visité" xfId="14508" builtinId="9" hidden="1"/>
    <cellStyle name="Lien hypertexte visité" xfId="14517" builtinId="9" hidden="1"/>
    <cellStyle name="Lien hypertexte visité" xfId="14533" builtinId="9" hidden="1"/>
    <cellStyle name="Lien hypertexte visité" xfId="14549" builtinId="9" hidden="1"/>
    <cellStyle name="Lien hypertexte visité" xfId="14565" builtinId="9" hidden="1"/>
    <cellStyle name="Lien hypertexte visité" xfId="14581" builtinId="9" hidden="1"/>
    <cellStyle name="Lien hypertexte visité" xfId="14597" builtinId="9" hidden="1"/>
    <cellStyle name="Lien hypertexte visité" xfId="14613" builtinId="9" hidden="1"/>
    <cellStyle name="Lien hypertexte visité" xfId="14629" builtinId="9" hidden="1"/>
    <cellStyle name="Lien hypertexte visité" xfId="14645" builtinId="9" hidden="1"/>
    <cellStyle name="Lien hypertexte visité" xfId="14661" builtinId="9" hidden="1"/>
    <cellStyle name="Lien hypertexte visité" xfId="14677" builtinId="9" hidden="1"/>
    <cellStyle name="Lien hypertexte visité" xfId="14693" builtinId="9" hidden="1"/>
    <cellStyle name="Lien hypertexte visité" xfId="14709" builtinId="9" hidden="1"/>
    <cellStyle name="Lien hypertexte visité" xfId="14725" builtinId="9" hidden="1"/>
    <cellStyle name="Lien hypertexte visité" xfId="14741" builtinId="9" hidden="1"/>
    <cellStyle name="Lien hypertexte visité" xfId="14757" builtinId="9" hidden="1"/>
    <cellStyle name="Lien hypertexte visité" xfId="14773" builtinId="9" hidden="1"/>
    <cellStyle name="Lien hypertexte visité" xfId="14789" builtinId="9" hidden="1"/>
    <cellStyle name="Lien hypertexte visité" xfId="14805" builtinId="9" hidden="1"/>
    <cellStyle name="Lien hypertexte visité" xfId="14821" builtinId="9" hidden="1"/>
    <cellStyle name="Lien hypertexte visité" xfId="14837" builtinId="9" hidden="1"/>
    <cellStyle name="Lien hypertexte visité" xfId="14853" builtinId="9" hidden="1"/>
    <cellStyle name="Lien hypertexte visité" xfId="14869" builtinId="9" hidden="1"/>
    <cellStyle name="Lien hypertexte visité" xfId="14885" builtinId="9" hidden="1"/>
    <cellStyle name="Lien hypertexte visité" xfId="14901" builtinId="9" hidden="1"/>
    <cellStyle name="Lien hypertexte visité" xfId="14917" builtinId="9" hidden="1"/>
    <cellStyle name="Lien hypertexte visité" xfId="14933" builtinId="9" hidden="1"/>
    <cellStyle name="Lien hypertexte visité" xfId="14949" builtinId="9" hidden="1"/>
    <cellStyle name="Lien hypertexte visité" xfId="14965" builtinId="9" hidden="1"/>
    <cellStyle name="Lien hypertexte visité" xfId="14981" builtinId="9" hidden="1"/>
    <cellStyle name="Lien hypertexte visité" xfId="14997" builtinId="9" hidden="1"/>
    <cellStyle name="Lien hypertexte visité" xfId="15013" builtinId="9" hidden="1"/>
    <cellStyle name="Lien hypertexte visité" xfId="15029" builtinId="9" hidden="1"/>
    <cellStyle name="Lien hypertexte visité" xfId="15045" builtinId="9" hidden="1"/>
    <cellStyle name="Lien hypertexte visité" xfId="15061" builtinId="9" hidden="1"/>
    <cellStyle name="Lien hypertexte visité" xfId="15077" builtinId="9" hidden="1"/>
    <cellStyle name="Lien hypertexte visité" xfId="15093" builtinId="9" hidden="1"/>
    <cellStyle name="Lien hypertexte visité" xfId="15109" builtinId="9" hidden="1"/>
    <cellStyle name="Lien hypertexte visité" xfId="15125" builtinId="9" hidden="1"/>
    <cellStyle name="Lien hypertexte visité" xfId="15141" builtinId="9" hidden="1"/>
    <cellStyle name="Lien hypertexte visité" xfId="15157" builtinId="9" hidden="1"/>
    <cellStyle name="Lien hypertexte visité" xfId="15173" builtinId="9" hidden="1"/>
    <cellStyle name="Lien hypertexte visité" xfId="15189" builtinId="9" hidden="1"/>
    <cellStyle name="Lien hypertexte visité" xfId="15205" builtinId="9" hidden="1"/>
    <cellStyle name="Lien hypertexte visité" xfId="15221" builtinId="9" hidden="1"/>
    <cellStyle name="Lien hypertexte visité" xfId="15237" builtinId="9" hidden="1"/>
    <cellStyle name="Lien hypertexte visité" xfId="15253" builtinId="9" hidden="1"/>
    <cellStyle name="Lien hypertexte visité" xfId="15269" builtinId="9" hidden="1"/>
    <cellStyle name="Lien hypertexte visité" xfId="15285" builtinId="9" hidden="1"/>
    <cellStyle name="Lien hypertexte visité" xfId="15301" builtinId="9" hidden="1"/>
    <cellStyle name="Lien hypertexte visité" xfId="15317" builtinId="9" hidden="1"/>
    <cellStyle name="Lien hypertexte visité" xfId="15333" builtinId="9" hidden="1"/>
    <cellStyle name="Lien hypertexte visité" xfId="15349" builtinId="9" hidden="1"/>
    <cellStyle name="Lien hypertexte visité" xfId="15365" builtinId="9" hidden="1"/>
    <cellStyle name="Lien hypertexte visité" xfId="15381" builtinId="9" hidden="1"/>
    <cellStyle name="Lien hypertexte visité" xfId="15397" builtinId="9" hidden="1"/>
    <cellStyle name="Lien hypertexte visité" xfId="15413" builtinId="9" hidden="1"/>
    <cellStyle name="Lien hypertexte visité" xfId="15429" builtinId="9" hidden="1"/>
    <cellStyle name="Lien hypertexte visité" xfId="15445" builtinId="9" hidden="1"/>
    <cellStyle name="Lien hypertexte visité" xfId="15461" builtinId="9" hidden="1"/>
    <cellStyle name="Lien hypertexte visité" xfId="15477" builtinId="9" hidden="1"/>
    <cellStyle name="Lien hypertexte visité" xfId="15493" builtinId="9" hidden="1"/>
    <cellStyle name="Lien hypertexte visité" xfId="15509" builtinId="9" hidden="1"/>
    <cellStyle name="Lien hypertexte visité" xfId="15525" builtinId="9" hidden="1"/>
    <cellStyle name="Lien hypertexte visité" xfId="15541" builtinId="9" hidden="1"/>
    <cellStyle name="Lien hypertexte visité" xfId="15557" builtinId="9" hidden="1"/>
    <cellStyle name="Lien hypertexte visité" xfId="15573" builtinId="9" hidden="1"/>
    <cellStyle name="Lien hypertexte visité" xfId="15589" builtinId="9" hidden="1"/>
    <cellStyle name="Lien hypertexte visité" xfId="15605" builtinId="9" hidden="1"/>
    <cellStyle name="Lien hypertexte visité" xfId="15621" builtinId="9" hidden="1"/>
    <cellStyle name="Lien hypertexte visité" xfId="15637" builtinId="9" hidden="1"/>
    <cellStyle name="Lien hypertexte visité" xfId="15653" builtinId="9" hidden="1"/>
    <cellStyle name="Lien hypertexte visité" xfId="15669" builtinId="9" hidden="1"/>
    <cellStyle name="Lien hypertexte visité" xfId="15685" builtinId="9" hidden="1"/>
    <cellStyle name="Lien hypertexte visité" xfId="15701" builtinId="9" hidden="1"/>
    <cellStyle name="Lien hypertexte visité" xfId="15717" builtinId="9" hidden="1"/>
    <cellStyle name="Lien hypertexte visité" xfId="15733" builtinId="9" hidden="1"/>
    <cellStyle name="Lien hypertexte visité" xfId="15749" builtinId="9" hidden="1"/>
    <cellStyle name="Lien hypertexte visité" xfId="15765" builtinId="9" hidden="1"/>
    <cellStyle name="Lien hypertexte visité" xfId="15781" builtinId="9" hidden="1"/>
    <cellStyle name="Lien hypertexte visité" xfId="15797" builtinId="9" hidden="1"/>
    <cellStyle name="Lien hypertexte visité" xfId="15813" builtinId="9" hidden="1"/>
    <cellStyle name="Lien hypertexte visité" xfId="15829" builtinId="9" hidden="1"/>
    <cellStyle name="Lien hypertexte visité" xfId="15845" builtinId="9" hidden="1"/>
    <cellStyle name="Lien hypertexte visité" xfId="15861" builtinId="9" hidden="1"/>
    <cellStyle name="Lien hypertexte visité" xfId="15877" builtinId="9" hidden="1"/>
    <cellStyle name="Lien hypertexte visité" xfId="15893" builtinId="9" hidden="1"/>
    <cellStyle name="Lien hypertexte visité" xfId="15909" builtinId="9" hidden="1"/>
    <cellStyle name="Lien hypertexte visité" xfId="15925" builtinId="9" hidden="1"/>
    <cellStyle name="Lien hypertexte visité" xfId="15941" builtinId="9" hidden="1"/>
    <cellStyle name="Lien hypertexte visité" xfId="15957" builtinId="9" hidden="1"/>
    <cellStyle name="Lien hypertexte visité" xfId="15973" builtinId="9" hidden="1"/>
    <cellStyle name="Lien hypertexte visité" xfId="15989" builtinId="9" hidden="1"/>
    <cellStyle name="Lien hypertexte visité" xfId="16005" builtinId="9" hidden="1"/>
    <cellStyle name="Lien hypertexte visité" xfId="16021" builtinId="9" hidden="1"/>
    <cellStyle name="Lien hypertexte visité" xfId="16037" builtinId="9" hidden="1"/>
    <cellStyle name="Lien hypertexte visité" xfId="16053" builtinId="9" hidden="1"/>
    <cellStyle name="Lien hypertexte visité" xfId="16069" builtinId="9" hidden="1"/>
    <cellStyle name="Lien hypertexte visité" xfId="16085" builtinId="9" hidden="1"/>
    <cellStyle name="Lien hypertexte visité" xfId="16101" builtinId="9" hidden="1"/>
    <cellStyle name="Lien hypertexte visité" xfId="16117" builtinId="9" hidden="1"/>
    <cellStyle name="Lien hypertexte visité" xfId="16133" builtinId="9" hidden="1"/>
    <cellStyle name="Lien hypertexte visité" xfId="16149" builtinId="9" hidden="1"/>
    <cellStyle name="Lien hypertexte visité" xfId="16165" builtinId="9" hidden="1"/>
    <cellStyle name="Lien hypertexte visité" xfId="16181" builtinId="9" hidden="1"/>
    <cellStyle name="Lien hypertexte visité" xfId="16197" builtinId="9" hidden="1"/>
    <cellStyle name="Lien hypertexte visité" xfId="16213" builtinId="9" hidden="1"/>
    <cellStyle name="Lien hypertexte visité" xfId="16229" builtinId="9" hidden="1"/>
    <cellStyle name="Lien hypertexte visité" xfId="16245" builtinId="9" hidden="1"/>
    <cellStyle name="Lien hypertexte visité" xfId="16261" builtinId="9" hidden="1"/>
    <cellStyle name="Lien hypertexte visité" xfId="16277" builtinId="9" hidden="1"/>
    <cellStyle name="Lien hypertexte visité" xfId="16293" builtinId="9" hidden="1"/>
    <cellStyle name="Lien hypertexte visité" xfId="16309" builtinId="9" hidden="1"/>
    <cellStyle name="Lien hypertexte visité" xfId="16325" builtinId="9" hidden="1"/>
    <cellStyle name="Lien hypertexte visité" xfId="16341" builtinId="9" hidden="1"/>
    <cellStyle name="Lien hypertexte visité" xfId="16357" builtinId="9" hidden="1"/>
    <cellStyle name="Lien hypertexte visité" xfId="16373" builtinId="9" hidden="1"/>
    <cellStyle name="Lien hypertexte visité" xfId="16389" builtinId="9" hidden="1"/>
    <cellStyle name="Lien hypertexte visité" xfId="16405" builtinId="9" hidden="1"/>
    <cellStyle name="Lien hypertexte visité" xfId="16421" builtinId="9" hidden="1"/>
    <cellStyle name="Lien hypertexte visité" xfId="16437" builtinId="9" hidden="1"/>
    <cellStyle name="Lien hypertexte visité" xfId="16453" builtinId="9" hidden="1"/>
    <cellStyle name="Lien hypertexte visité" xfId="16469" builtinId="9" hidden="1"/>
    <cellStyle name="Lien hypertexte visité" xfId="16485" builtinId="9" hidden="1"/>
    <cellStyle name="Lien hypertexte visité" xfId="16501" builtinId="9" hidden="1"/>
    <cellStyle name="Lien hypertexte visité" xfId="16517" builtinId="9" hidden="1"/>
    <cellStyle name="Lien hypertexte visité" xfId="16533" builtinId="9" hidden="1"/>
    <cellStyle name="Lien hypertexte visité" xfId="16549" builtinId="9" hidden="1"/>
    <cellStyle name="Lien hypertexte visité" xfId="16565" builtinId="9" hidden="1"/>
    <cellStyle name="Lien hypertexte visité" xfId="16581" builtinId="9" hidden="1"/>
    <cellStyle name="Lien hypertexte visité" xfId="16597" builtinId="9" hidden="1"/>
    <cellStyle name="Lien hypertexte visité" xfId="16613" builtinId="9" hidden="1"/>
    <cellStyle name="Lien hypertexte visité" xfId="16629" builtinId="9" hidden="1"/>
    <cellStyle name="Lien hypertexte visité" xfId="16645" builtinId="9" hidden="1"/>
    <cellStyle name="Lien hypertexte visité" xfId="16661" builtinId="9" hidden="1"/>
    <cellStyle name="Lien hypertexte visité" xfId="16677" builtinId="9" hidden="1"/>
    <cellStyle name="Lien hypertexte visité" xfId="16693" builtinId="9" hidden="1"/>
    <cellStyle name="Lien hypertexte visité" xfId="16709" builtinId="9" hidden="1"/>
    <cellStyle name="Lien hypertexte visité" xfId="16725" builtinId="9" hidden="1"/>
    <cellStyle name="Lien hypertexte visité" xfId="16741" builtinId="9" hidden="1"/>
    <cellStyle name="Lien hypertexte visité" xfId="16757" builtinId="9" hidden="1"/>
    <cellStyle name="Lien hypertexte visité" xfId="16773" builtinId="9" hidden="1"/>
    <cellStyle name="Lien hypertexte visité" xfId="16789" builtinId="9" hidden="1"/>
    <cellStyle name="Lien hypertexte visité" xfId="16805" builtinId="9" hidden="1"/>
    <cellStyle name="Lien hypertexte visité" xfId="16821" builtinId="9" hidden="1"/>
    <cellStyle name="Lien hypertexte visité" xfId="16837" builtinId="9" hidden="1"/>
    <cellStyle name="Lien hypertexte visité" xfId="16853" builtinId="9" hidden="1"/>
    <cellStyle name="Lien hypertexte visité" xfId="16869" builtinId="9" hidden="1"/>
    <cellStyle name="Lien hypertexte visité" xfId="16885" builtinId="9" hidden="1"/>
    <cellStyle name="Lien hypertexte visité" xfId="16901" builtinId="9" hidden="1"/>
    <cellStyle name="Lien hypertexte visité" xfId="16917" builtinId="9" hidden="1"/>
    <cellStyle name="Lien hypertexte visité" xfId="16933" builtinId="9" hidden="1"/>
    <cellStyle name="Lien hypertexte visité" xfId="16949" builtinId="9" hidden="1"/>
    <cellStyle name="Lien hypertexte visité" xfId="16965" builtinId="9" hidden="1"/>
    <cellStyle name="Lien hypertexte visité" xfId="16981" builtinId="9" hidden="1"/>
    <cellStyle name="Lien hypertexte visité" xfId="16997" builtinId="9" hidden="1"/>
    <cellStyle name="Lien hypertexte visité" xfId="17013" builtinId="9" hidden="1"/>
    <cellStyle name="Lien hypertexte visité" xfId="17029" builtinId="9" hidden="1"/>
    <cellStyle name="Lien hypertexte visité" xfId="17045" builtinId="9" hidden="1"/>
    <cellStyle name="Lien hypertexte visité" xfId="17061" builtinId="9" hidden="1"/>
    <cellStyle name="Lien hypertexte visité" xfId="17077" builtinId="9" hidden="1"/>
    <cellStyle name="Lien hypertexte visité" xfId="17093" builtinId="9" hidden="1"/>
    <cellStyle name="Lien hypertexte visité" xfId="17109" builtinId="9" hidden="1"/>
    <cellStyle name="Lien hypertexte visité" xfId="17125" builtinId="9" hidden="1"/>
    <cellStyle name="Lien hypertexte visité" xfId="17141" builtinId="9" hidden="1"/>
    <cellStyle name="Lien hypertexte visité" xfId="17157" builtinId="9" hidden="1"/>
    <cellStyle name="Lien hypertexte visité" xfId="17173" builtinId="9" hidden="1"/>
    <cellStyle name="Lien hypertexte visité" xfId="17189" builtinId="9" hidden="1"/>
    <cellStyle name="Lien hypertexte visité" xfId="17205" builtinId="9" hidden="1"/>
    <cellStyle name="Lien hypertexte visité" xfId="17221" builtinId="9" hidden="1"/>
    <cellStyle name="Lien hypertexte visité" xfId="17237" builtinId="9" hidden="1"/>
    <cellStyle name="Lien hypertexte visité" xfId="17253" builtinId="9" hidden="1"/>
    <cellStyle name="Lien hypertexte visité" xfId="17269" builtinId="9" hidden="1"/>
    <cellStyle name="Lien hypertexte visité" xfId="17285" builtinId="9" hidden="1"/>
    <cellStyle name="Lien hypertexte visité" xfId="17301" builtinId="9" hidden="1"/>
    <cellStyle name="Lien hypertexte visité" xfId="17317" builtinId="9" hidden="1"/>
    <cellStyle name="Lien hypertexte visité" xfId="17333" builtinId="9" hidden="1"/>
    <cellStyle name="Lien hypertexte visité" xfId="17349" builtinId="9" hidden="1"/>
    <cellStyle name="Lien hypertexte visité" xfId="17365" builtinId="9" hidden="1"/>
    <cellStyle name="Lien hypertexte visité" xfId="17381" builtinId="9" hidden="1"/>
    <cellStyle name="Lien hypertexte visité" xfId="17397" builtinId="9" hidden="1"/>
    <cellStyle name="Lien hypertexte visité" xfId="17413" builtinId="9" hidden="1"/>
    <cellStyle name="Lien hypertexte visité" xfId="17429" builtinId="9" hidden="1"/>
    <cellStyle name="Lien hypertexte visité" xfId="17445" builtinId="9" hidden="1"/>
    <cellStyle name="Lien hypertexte visité" xfId="17461" builtinId="9" hidden="1"/>
    <cellStyle name="Lien hypertexte visité" xfId="17477" builtinId="9" hidden="1"/>
    <cellStyle name="Lien hypertexte visité" xfId="17493" builtinId="9" hidden="1"/>
    <cellStyle name="Lien hypertexte visité" xfId="17509" builtinId="9" hidden="1"/>
    <cellStyle name="Lien hypertexte visité" xfId="17525" builtinId="9" hidden="1"/>
    <cellStyle name="Lien hypertexte visité" xfId="17541" builtinId="9" hidden="1"/>
    <cellStyle name="Lien hypertexte visité" xfId="17557" builtinId="9" hidden="1"/>
    <cellStyle name="Lien hypertexte visité" xfId="17573" builtinId="9" hidden="1"/>
    <cellStyle name="Lien hypertexte visité" xfId="17589" builtinId="9" hidden="1"/>
    <cellStyle name="Lien hypertexte visité" xfId="17605" builtinId="9" hidden="1"/>
    <cellStyle name="Lien hypertexte visité" xfId="17621" builtinId="9" hidden="1"/>
    <cellStyle name="Lien hypertexte visité" xfId="17637" builtinId="9" hidden="1"/>
    <cellStyle name="Lien hypertexte visité" xfId="17653" builtinId="9" hidden="1"/>
    <cellStyle name="Lien hypertexte visité" xfId="17669" builtinId="9" hidden="1"/>
    <cellStyle name="Lien hypertexte visité" xfId="17685" builtinId="9" hidden="1"/>
    <cellStyle name="Lien hypertexte visité" xfId="17701" builtinId="9" hidden="1"/>
    <cellStyle name="Lien hypertexte visité" xfId="17717" builtinId="9" hidden="1"/>
    <cellStyle name="Lien hypertexte visité" xfId="17733" builtinId="9" hidden="1"/>
    <cellStyle name="Lien hypertexte visité" xfId="17749" builtinId="9" hidden="1"/>
    <cellStyle name="Lien hypertexte visité" xfId="17765" builtinId="9" hidden="1"/>
    <cellStyle name="Lien hypertexte visité" xfId="17781" builtinId="9" hidden="1"/>
    <cellStyle name="Lien hypertexte visité" xfId="17797" builtinId="9" hidden="1"/>
    <cellStyle name="Lien hypertexte visité" xfId="17813" builtinId="9" hidden="1"/>
    <cellStyle name="Lien hypertexte visité" xfId="17829" builtinId="9" hidden="1"/>
    <cellStyle name="Lien hypertexte visité" xfId="17845" builtinId="9" hidden="1"/>
    <cellStyle name="Lien hypertexte visité" xfId="17861" builtinId="9" hidden="1"/>
    <cellStyle name="Lien hypertexte visité" xfId="17877" builtinId="9" hidden="1"/>
    <cellStyle name="Lien hypertexte visité" xfId="17893" builtinId="9" hidden="1"/>
    <cellStyle name="Lien hypertexte visité" xfId="17909" builtinId="9" hidden="1"/>
    <cellStyle name="Lien hypertexte visité" xfId="17925" builtinId="9" hidden="1"/>
    <cellStyle name="Lien hypertexte visité" xfId="17941" builtinId="9" hidden="1"/>
    <cellStyle name="Lien hypertexte visité" xfId="17957" builtinId="9" hidden="1"/>
    <cellStyle name="Lien hypertexte visité" xfId="17973" builtinId="9" hidden="1"/>
    <cellStyle name="Lien hypertexte visité" xfId="17989" builtinId="9" hidden="1"/>
    <cellStyle name="Lien hypertexte visité" xfId="18005" builtinId="9" hidden="1"/>
    <cellStyle name="Lien hypertexte visité" xfId="18021" builtinId="9" hidden="1"/>
    <cellStyle name="Lien hypertexte visité" xfId="18037" builtinId="9" hidden="1"/>
    <cellStyle name="Lien hypertexte visité" xfId="18053" builtinId="9" hidden="1"/>
    <cellStyle name="Lien hypertexte visité" xfId="18069" builtinId="9" hidden="1"/>
    <cellStyle name="Lien hypertexte visité" xfId="18085" builtinId="9" hidden="1"/>
    <cellStyle name="Lien hypertexte visité" xfId="18101" builtinId="9" hidden="1"/>
    <cellStyle name="Lien hypertexte visité" xfId="18117" builtinId="9" hidden="1"/>
    <cellStyle name="Lien hypertexte visité" xfId="18133" builtinId="9" hidden="1"/>
    <cellStyle name="Lien hypertexte visité" xfId="18149" builtinId="9" hidden="1"/>
    <cellStyle name="Lien hypertexte visité" xfId="18165" builtinId="9" hidden="1"/>
    <cellStyle name="Lien hypertexte visité" xfId="18181" builtinId="9" hidden="1"/>
    <cellStyle name="Lien hypertexte visité" xfId="18197" builtinId="9" hidden="1"/>
    <cellStyle name="Lien hypertexte visité" xfId="18213" builtinId="9" hidden="1"/>
    <cellStyle name="Lien hypertexte visité" xfId="18229" builtinId="9" hidden="1"/>
    <cellStyle name="Lien hypertexte visité" xfId="18245" builtinId="9" hidden="1"/>
    <cellStyle name="Lien hypertexte visité" xfId="18261" builtinId="9" hidden="1"/>
    <cellStyle name="Lien hypertexte visité" xfId="18277" builtinId="9" hidden="1"/>
    <cellStyle name="Lien hypertexte visité" xfId="18293" builtinId="9" hidden="1"/>
    <cellStyle name="Lien hypertexte visité" xfId="18309" builtinId="9" hidden="1"/>
    <cellStyle name="Lien hypertexte visité" xfId="18317" builtinId="9" hidden="1"/>
    <cellStyle name="Lien hypertexte visité" xfId="18325" builtinId="9" hidden="1"/>
    <cellStyle name="Lien hypertexte visité" xfId="18340" builtinId="9" hidden="1"/>
    <cellStyle name="Lien hypertexte visité" xfId="18356" builtinId="9" hidden="1"/>
    <cellStyle name="Lien hypertexte visité" xfId="18372" builtinId="9" hidden="1"/>
    <cellStyle name="Lien hypertexte visité" xfId="18388" builtinId="9" hidden="1"/>
    <cellStyle name="Lien hypertexte visité" xfId="18404" builtinId="9" hidden="1"/>
    <cellStyle name="Lien hypertexte visité" xfId="18420" builtinId="9" hidden="1"/>
    <cellStyle name="Lien hypertexte visité" xfId="18436" builtinId="9" hidden="1"/>
    <cellStyle name="Lien hypertexte visité" xfId="18452" builtinId="9" hidden="1"/>
    <cellStyle name="Lien hypertexte visité" xfId="18468" builtinId="9" hidden="1"/>
    <cellStyle name="Lien hypertexte visité" xfId="18484" builtinId="9" hidden="1"/>
    <cellStyle name="Lien hypertexte visité" xfId="18500" builtinId="9" hidden="1"/>
    <cellStyle name="Lien hypertexte visité" xfId="18516" builtinId="9" hidden="1"/>
    <cellStyle name="Lien hypertexte visité" xfId="18532" builtinId="9" hidden="1"/>
    <cellStyle name="Lien hypertexte visité" xfId="18548" builtinId="9" hidden="1"/>
    <cellStyle name="Lien hypertexte visité" xfId="18564" builtinId="9" hidden="1"/>
    <cellStyle name="Lien hypertexte visité" xfId="18580" builtinId="9" hidden="1"/>
    <cellStyle name="Lien hypertexte visité" xfId="18596" builtinId="9" hidden="1"/>
    <cellStyle name="Lien hypertexte visité" xfId="18612" builtinId="9" hidden="1"/>
    <cellStyle name="Lien hypertexte visité" xfId="18628" builtinId="9" hidden="1"/>
    <cellStyle name="Lien hypertexte visité" xfId="18644" builtinId="9" hidden="1"/>
    <cellStyle name="Lien hypertexte visité" xfId="18660" builtinId="9" hidden="1"/>
    <cellStyle name="Lien hypertexte visité" xfId="18676" builtinId="9" hidden="1"/>
    <cellStyle name="Lien hypertexte visité" xfId="18692" builtinId="9" hidden="1"/>
    <cellStyle name="Lien hypertexte visité" xfId="18708" builtinId="9" hidden="1"/>
    <cellStyle name="Lien hypertexte visité" xfId="18724" builtinId="9" hidden="1"/>
    <cellStyle name="Lien hypertexte visité" xfId="18740" builtinId="9" hidden="1"/>
    <cellStyle name="Lien hypertexte visité" xfId="18756" builtinId="9" hidden="1"/>
    <cellStyle name="Lien hypertexte visité" xfId="18772" builtinId="9" hidden="1"/>
    <cellStyle name="Lien hypertexte visité" xfId="18788" builtinId="9" hidden="1"/>
    <cellStyle name="Lien hypertexte visité" xfId="18804" builtinId="9" hidden="1"/>
    <cellStyle name="Lien hypertexte visité" xfId="18820" builtinId="9" hidden="1"/>
    <cellStyle name="Lien hypertexte visité" xfId="18836" builtinId="9" hidden="1"/>
    <cellStyle name="Lien hypertexte visité" xfId="18852" builtinId="9" hidden="1"/>
    <cellStyle name="Lien hypertexte visité" xfId="18868" builtinId="9" hidden="1"/>
    <cellStyle name="Lien hypertexte visité" xfId="18884" builtinId="9" hidden="1"/>
    <cellStyle name="Lien hypertexte visité" xfId="18900" builtinId="9" hidden="1"/>
    <cellStyle name="Lien hypertexte visité" xfId="18916" builtinId="9" hidden="1"/>
    <cellStyle name="Lien hypertexte visité" xfId="18932" builtinId="9" hidden="1"/>
    <cellStyle name="Lien hypertexte visité" xfId="18948" builtinId="9" hidden="1"/>
    <cellStyle name="Lien hypertexte visité" xfId="18964" builtinId="9" hidden="1"/>
    <cellStyle name="Lien hypertexte visité" xfId="18980" builtinId="9" hidden="1"/>
    <cellStyle name="Lien hypertexte visité" xfId="18996" builtinId="9" hidden="1"/>
    <cellStyle name="Lien hypertexte visité" xfId="19012" builtinId="9" hidden="1"/>
    <cellStyle name="Lien hypertexte visité" xfId="19028" builtinId="9" hidden="1"/>
    <cellStyle name="Lien hypertexte visité" xfId="19044" builtinId="9" hidden="1"/>
    <cellStyle name="Lien hypertexte visité" xfId="19060" builtinId="9" hidden="1"/>
    <cellStyle name="Lien hypertexte visité" xfId="19076" builtinId="9" hidden="1"/>
    <cellStyle name="Lien hypertexte visité" xfId="19092" builtinId="9" hidden="1"/>
    <cellStyle name="Lien hypertexte visité" xfId="19108" builtinId="9" hidden="1"/>
    <cellStyle name="Lien hypertexte visité" xfId="19124" builtinId="9" hidden="1"/>
    <cellStyle name="Lien hypertexte visité" xfId="19140" builtinId="9" hidden="1"/>
    <cellStyle name="Lien hypertexte visité" xfId="19156" builtinId="9" hidden="1"/>
    <cellStyle name="Lien hypertexte visité" xfId="19172" builtinId="9" hidden="1"/>
    <cellStyle name="Lien hypertexte visité" xfId="19188" builtinId="9" hidden="1"/>
    <cellStyle name="Lien hypertexte visité" xfId="19204" builtinId="9" hidden="1"/>
    <cellStyle name="Lien hypertexte visité" xfId="19220" builtinId="9" hidden="1"/>
    <cellStyle name="Lien hypertexte visité" xfId="19236" builtinId="9" hidden="1"/>
    <cellStyle name="Lien hypertexte visité" xfId="19252" builtinId="9" hidden="1"/>
    <cellStyle name="Lien hypertexte visité" xfId="19268" builtinId="9" hidden="1"/>
    <cellStyle name="Lien hypertexte visité" xfId="19284" builtinId="9" hidden="1"/>
    <cellStyle name="Lien hypertexte visité" xfId="19300" builtinId="9" hidden="1"/>
    <cellStyle name="Lien hypertexte visité" xfId="19316" builtinId="9" hidden="1"/>
    <cellStyle name="Lien hypertexte visité" xfId="19332" builtinId="9" hidden="1"/>
    <cellStyle name="Lien hypertexte visité" xfId="19348" builtinId="9" hidden="1"/>
    <cellStyle name="Lien hypertexte visité" xfId="19364" builtinId="9" hidden="1"/>
    <cellStyle name="Lien hypertexte visité" xfId="19380" builtinId="9" hidden="1"/>
    <cellStyle name="Lien hypertexte visité" xfId="19396" builtinId="9" hidden="1"/>
    <cellStyle name="Lien hypertexte visité" xfId="19412" builtinId="9" hidden="1"/>
    <cellStyle name="Lien hypertexte visité" xfId="19428" builtinId="9" hidden="1"/>
    <cellStyle name="Lien hypertexte visité" xfId="19444" builtinId="9" hidden="1"/>
    <cellStyle name="Lien hypertexte visité" xfId="19460" builtinId="9" hidden="1"/>
    <cellStyle name="Lien hypertexte visité" xfId="19476" builtinId="9" hidden="1"/>
    <cellStyle name="Lien hypertexte visité" xfId="19492" builtinId="9" hidden="1"/>
    <cellStyle name="Lien hypertexte visité" xfId="19508" builtinId="9" hidden="1"/>
    <cellStyle name="Lien hypertexte visité" xfId="19524" builtinId="9" hidden="1"/>
    <cellStyle name="Lien hypertexte visité" xfId="19540" builtinId="9" hidden="1"/>
    <cellStyle name="Lien hypertexte visité" xfId="19556" builtinId="9" hidden="1"/>
    <cellStyle name="Lien hypertexte visité" xfId="19572" builtinId="9" hidden="1"/>
    <cellStyle name="Lien hypertexte visité" xfId="19588" builtinId="9" hidden="1"/>
    <cellStyle name="Lien hypertexte visité" xfId="19604" builtinId="9" hidden="1"/>
    <cellStyle name="Lien hypertexte visité" xfId="19620" builtinId="9" hidden="1"/>
    <cellStyle name="Lien hypertexte visité" xfId="19636" builtinId="9" hidden="1"/>
    <cellStyle name="Lien hypertexte visité" xfId="19652" builtinId="9" hidden="1"/>
    <cellStyle name="Lien hypertexte visité" xfId="19668" builtinId="9" hidden="1"/>
    <cellStyle name="Lien hypertexte visité" xfId="19684" builtinId="9" hidden="1"/>
    <cellStyle name="Lien hypertexte visité" xfId="19700" builtinId="9" hidden="1"/>
    <cellStyle name="Lien hypertexte visité" xfId="19716" builtinId="9" hidden="1"/>
    <cellStyle name="Lien hypertexte visité" xfId="19732" builtinId="9" hidden="1"/>
    <cellStyle name="Lien hypertexte visité" xfId="19748" builtinId="9" hidden="1"/>
    <cellStyle name="Lien hypertexte visité" xfId="19764" builtinId="9" hidden="1"/>
    <cellStyle name="Lien hypertexte visité" xfId="19780" builtinId="9" hidden="1"/>
    <cellStyle name="Lien hypertexte visité" xfId="19796" builtinId="9" hidden="1"/>
    <cellStyle name="Lien hypertexte visité" xfId="19812" builtinId="9" hidden="1"/>
    <cellStyle name="Lien hypertexte visité" xfId="19828" builtinId="9" hidden="1"/>
    <cellStyle name="Lien hypertexte visité" xfId="19844" builtinId="9" hidden="1"/>
    <cellStyle name="Lien hypertexte visité" xfId="19860" builtinId="9" hidden="1"/>
    <cellStyle name="Lien hypertexte visité" xfId="19876" builtinId="9" hidden="1"/>
    <cellStyle name="Lien hypertexte visité" xfId="19892" builtinId="9" hidden="1"/>
    <cellStyle name="Lien hypertexte visité" xfId="19908" builtinId="9" hidden="1"/>
    <cellStyle name="Lien hypertexte visité" xfId="19924" builtinId="9" hidden="1"/>
    <cellStyle name="Lien hypertexte visité" xfId="19940" builtinId="9" hidden="1"/>
    <cellStyle name="Lien hypertexte visité" xfId="19956" builtinId="9" hidden="1"/>
    <cellStyle name="Lien hypertexte visité" xfId="19972" builtinId="9" hidden="1"/>
    <cellStyle name="Lien hypertexte visité" xfId="19988" builtinId="9" hidden="1"/>
    <cellStyle name="Lien hypertexte visité" xfId="20004" builtinId="9" hidden="1"/>
    <cellStyle name="Lien hypertexte visité" xfId="20020" builtinId="9" hidden="1"/>
    <cellStyle name="Lien hypertexte visité" xfId="20036" builtinId="9" hidden="1"/>
    <cellStyle name="Lien hypertexte visité" xfId="20052" builtinId="9" hidden="1"/>
    <cellStyle name="Lien hypertexte visité" xfId="20068" builtinId="9" hidden="1"/>
    <cellStyle name="Lien hypertexte visité" xfId="20084" builtinId="9" hidden="1"/>
    <cellStyle name="Lien hypertexte visité" xfId="20100" builtinId="9" hidden="1"/>
    <cellStyle name="Lien hypertexte visité" xfId="20116" builtinId="9" hidden="1"/>
    <cellStyle name="Lien hypertexte visité" xfId="20132" builtinId="9" hidden="1"/>
    <cellStyle name="Lien hypertexte visité" xfId="20148" builtinId="9" hidden="1"/>
    <cellStyle name="Lien hypertexte visité" xfId="20164" builtinId="9" hidden="1"/>
    <cellStyle name="Lien hypertexte visité" xfId="20180" builtinId="9" hidden="1"/>
    <cellStyle name="Lien hypertexte visité" xfId="20196" builtinId="9" hidden="1"/>
    <cellStyle name="Lien hypertexte visité" xfId="20212" builtinId="9" hidden="1"/>
    <cellStyle name="Lien hypertexte visité" xfId="20228" builtinId="9" hidden="1"/>
    <cellStyle name="Lien hypertexte visité" xfId="20244" builtinId="9" hidden="1"/>
    <cellStyle name="Lien hypertexte visité" xfId="20260" builtinId="9" hidden="1"/>
    <cellStyle name="Lien hypertexte visité" xfId="20276" builtinId="9" hidden="1"/>
    <cellStyle name="Lien hypertexte visité" xfId="20292" builtinId="9" hidden="1"/>
    <cellStyle name="Lien hypertexte visité" xfId="20308" builtinId="9" hidden="1"/>
    <cellStyle name="Lien hypertexte visité" xfId="20324" builtinId="9" hidden="1"/>
    <cellStyle name="Lien hypertexte visité" xfId="20340" builtinId="9" hidden="1"/>
    <cellStyle name="Lien hypertexte visité" xfId="20356" builtinId="9" hidden="1"/>
    <cellStyle name="Lien hypertexte visité" xfId="20372" builtinId="9" hidden="1"/>
    <cellStyle name="Lien hypertexte visité" xfId="20388" builtinId="9" hidden="1"/>
    <cellStyle name="Lien hypertexte visité" xfId="20404" builtinId="9" hidden="1"/>
    <cellStyle name="Lien hypertexte visité" xfId="20420" builtinId="9" hidden="1"/>
    <cellStyle name="Lien hypertexte visité" xfId="20436" builtinId="9" hidden="1"/>
    <cellStyle name="Lien hypertexte visité" xfId="20452" builtinId="9" hidden="1"/>
    <cellStyle name="Lien hypertexte visité" xfId="20468" builtinId="9" hidden="1"/>
    <cellStyle name="Lien hypertexte visité" xfId="20484" builtinId="9" hidden="1"/>
    <cellStyle name="Lien hypertexte visité" xfId="20500" builtinId="9" hidden="1"/>
    <cellStyle name="Lien hypertexte visité" xfId="20516" builtinId="9" hidden="1"/>
    <cellStyle name="Lien hypertexte visité" xfId="20532" builtinId="9" hidden="1"/>
    <cellStyle name="Lien hypertexte visité" xfId="20548" builtinId="9" hidden="1"/>
    <cellStyle name="Lien hypertexte visité" xfId="20564" builtinId="9" hidden="1"/>
    <cellStyle name="Lien hypertexte visité" xfId="20580" builtinId="9" hidden="1"/>
    <cellStyle name="Lien hypertexte visité" xfId="20596" builtinId="9" hidden="1"/>
    <cellStyle name="Lien hypertexte visité" xfId="20612" builtinId="9" hidden="1"/>
    <cellStyle name="Lien hypertexte visité" xfId="20628" builtinId="9" hidden="1"/>
    <cellStyle name="Lien hypertexte visité" xfId="20644" builtinId="9" hidden="1"/>
    <cellStyle name="Lien hypertexte visité" xfId="20660" builtinId="9" hidden="1"/>
    <cellStyle name="Lien hypertexte visité" xfId="20676" builtinId="9" hidden="1"/>
    <cellStyle name="Lien hypertexte visité" xfId="20692" builtinId="9" hidden="1"/>
    <cellStyle name="Lien hypertexte visité" xfId="20708" builtinId="9" hidden="1"/>
    <cellStyle name="Lien hypertexte visité" xfId="20724" builtinId="9" hidden="1"/>
    <cellStyle name="Lien hypertexte visité" xfId="20740" builtinId="9" hidden="1"/>
    <cellStyle name="Lien hypertexte visité" xfId="20756" builtinId="9" hidden="1"/>
    <cellStyle name="Lien hypertexte visité" xfId="20772" builtinId="9" hidden="1"/>
    <cellStyle name="Lien hypertexte visité" xfId="20788" builtinId="9" hidden="1"/>
    <cellStyle name="Lien hypertexte visité" xfId="20804" builtinId="9" hidden="1"/>
    <cellStyle name="Lien hypertexte visité" xfId="20820" builtinId="9" hidden="1"/>
    <cellStyle name="Lien hypertexte visité" xfId="20836" builtinId="9" hidden="1"/>
    <cellStyle name="Lien hypertexte visité" xfId="20852" builtinId="9" hidden="1"/>
    <cellStyle name="Lien hypertexte visité" xfId="20868" builtinId="9" hidden="1"/>
    <cellStyle name="Lien hypertexte visité" xfId="20884" builtinId="9" hidden="1"/>
    <cellStyle name="Lien hypertexte visité" xfId="20900" builtinId="9" hidden="1"/>
    <cellStyle name="Lien hypertexte visité" xfId="20916" builtinId="9" hidden="1"/>
    <cellStyle name="Lien hypertexte visité" xfId="20932" builtinId="9" hidden="1"/>
    <cellStyle name="Lien hypertexte visité" xfId="20948" builtinId="9" hidden="1"/>
    <cellStyle name="Lien hypertexte visité" xfId="20964" builtinId="9" hidden="1"/>
    <cellStyle name="Lien hypertexte visité" xfId="20980" builtinId="9" hidden="1"/>
    <cellStyle name="Lien hypertexte visité" xfId="20996" builtinId="9" hidden="1"/>
    <cellStyle name="Lien hypertexte visité" xfId="21012" builtinId="9" hidden="1"/>
    <cellStyle name="Lien hypertexte visité" xfId="21028" builtinId="9" hidden="1"/>
    <cellStyle name="Lien hypertexte visité" xfId="21044" builtinId="9" hidden="1"/>
    <cellStyle name="Lien hypertexte visité" xfId="21060" builtinId="9" hidden="1"/>
    <cellStyle name="Lien hypertexte visité" xfId="21076" builtinId="9" hidden="1"/>
    <cellStyle name="Lien hypertexte visité" xfId="21092" builtinId="9" hidden="1"/>
    <cellStyle name="Lien hypertexte visité" xfId="21108" builtinId="9" hidden="1"/>
    <cellStyle name="Lien hypertexte visité" xfId="21124" builtinId="9" hidden="1"/>
    <cellStyle name="Lien hypertexte visité" xfId="21140" builtinId="9" hidden="1"/>
    <cellStyle name="Lien hypertexte visité" xfId="21156" builtinId="9" hidden="1"/>
    <cellStyle name="Lien hypertexte visité" xfId="21172" builtinId="9" hidden="1"/>
    <cellStyle name="Lien hypertexte visité" xfId="21188" builtinId="9" hidden="1"/>
    <cellStyle name="Lien hypertexte visité" xfId="21204" builtinId="9" hidden="1"/>
    <cellStyle name="Lien hypertexte visité" xfId="21220" builtinId="9" hidden="1"/>
    <cellStyle name="Lien hypertexte visité" xfId="21236" builtinId="9" hidden="1"/>
    <cellStyle name="Lien hypertexte visité" xfId="21252" builtinId="9" hidden="1"/>
    <cellStyle name="Lien hypertexte visité" xfId="21268" builtinId="9" hidden="1"/>
    <cellStyle name="Lien hypertexte visité" xfId="21284" builtinId="9" hidden="1"/>
    <cellStyle name="Lien hypertexte visité" xfId="21300" builtinId="9" hidden="1"/>
    <cellStyle name="Lien hypertexte visité" xfId="21316" builtinId="9" hidden="1"/>
    <cellStyle name="Lien hypertexte visité" xfId="21332" builtinId="9" hidden="1"/>
    <cellStyle name="Lien hypertexte visité" xfId="21348" builtinId="9" hidden="1"/>
    <cellStyle name="Lien hypertexte visité" xfId="21364" builtinId="9" hidden="1"/>
    <cellStyle name="Lien hypertexte visité" xfId="21380" builtinId="9" hidden="1"/>
    <cellStyle name="Lien hypertexte visité" xfId="21396" builtinId="9" hidden="1"/>
    <cellStyle name="Lien hypertexte visité" xfId="21412" builtinId="9" hidden="1"/>
    <cellStyle name="Lien hypertexte visité" xfId="21428" builtinId="9" hidden="1"/>
    <cellStyle name="Lien hypertexte visité" xfId="21444" builtinId="9" hidden="1"/>
    <cellStyle name="Lien hypertexte visité" xfId="21460" builtinId="9" hidden="1"/>
    <cellStyle name="Lien hypertexte visité" xfId="21476" builtinId="9" hidden="1"/>
    <cellStyle name="Lien hypertexte visité" xfId="21492" builtinId="9" hidden="1"/>
    <cellStyle name="Lien hypertexte visité" xfId="21508" builtinId="9" hidden="1"/>
    <cellStyle name="Lien hypertexte visité" xfId="21524" builtinId="9" hidden="1"/>
    <cellStyle name="Lien hypertexte visité" xfId="21540" builtinId="9" hidden="1"/>
    <cellStyle name="Lien hypertexte visité" xfId="21556" builtinId="9" hidden="1"/>
    <cellStyle name="Lien hypertexte visité" xfId="21572" builtinId="9" hidden="1"/>
    <cellStyle name="Lien hypertexte visité" xfId="21588" builtinId="9" hidden="1"/>
    <cellStyle name="Lien hypertexte visité" xfId="21604" builtinId="9" hidden="1"/>
    <cellStyle name="Lien hypertexte visité" xfId="21620" builtinId="9" hidden="1"/>
    <cellStyle name="Lien hypertexte visité" xfId="21636" builtinId="9" hidden="1"/>
    <cellStyle name="Lien hypertexte visité" xfId="21652" builtinId="9" hidden="1"/>
    <cellStyle name="Lien hypertexte visité" xfId="21668" builtinId="9" hidden="1"/>
    <cellStyle name="Lien hypertexte visité" xfId="21684" builtinId="9" hidden="1"/>
    <cellStyle name="Lien hypertexte visité" xfId="21700" builtinId="9" hidden="1"/>
    <cellStyle name="Lien hypertexte visité" xfId="21716" builtinId="9" hidden="1"/>
    <cellStyle name="Lien hypertexte visité" xfId="21732" builtinId="9" hidden="1"/>
    <cellStyle name="Lien hypertexte visité" xfId="21748" builtinId="9" hidden="1"/>
    <cellStyle name="Lien hypertexte visité" xfId="21764" builtinId="9" hidden="1"/>
    <cellStyle name="Lien hypertexte visité" xfId="21780" builtinId="9" hidden="1"/>
    <cellStyle name="Lien hypertexte visité" xfId="21796" builtinId="9" hidden="1"/>
    <cellStyle name="Lien hypertexte visité" xfId="21812" builtinId="9" hidden="1"/>
    <cellStyle name="Lien hypertexte visité" xfId="21828" builtinId="9" hidden="1"/>
    <cellStyle name="Lien hypertexte visité" xfId="21844" builtinId="9" hidden="1"/>
    <cellStyle name="Lien hypertexte visité" xfId="21860" builtinId="9" hidden="1"/>
    <cellStyle name="Lien hypertexte visité" xfId="21876" builtinId="9" hidden="1"/>
    <cellStyle name="Lien hypertexte visité" xfId="21892" builtinId="9" hidden="1"/>
    <cellStyle name="Lien hypertexte visité" xfId="21908" builtinId="9" hidden="1"/>
    <cellStyle name="Lien hypertexte visité" xfId="21924" builtinId="9" hidden="1"/>
    <cellStyle name="Lien hypertexte visité" xfId="21940" builtinId="9" hidden="1"/>
    <cellStyle name="Lien hypertexte visité" xfId="21956" builtinId="9" hidden="1"/>
    <cellStyle name="Lien hypertexte visité" xfId="21972" builtinId="9" hidden="1"/>
    <cellStyle name="Lien hypertexte visité" xfId="21988" builtinId="9" hidden="1"/>
    <cellStyle name="Lien hypertexte visité" xfId="22004" builtinId="9" hidden="1"/>
    <cellStyle name="Lien hypertexte visité" xfId="22020" builtinId="9" hidden="1"/>
    <cellStyle name="Lien hypertexte visité" xfId="22036" builtinId="9" hidden="1"/>
    <cellStyle name="Lien hypertexte visité" xfId="22052" builtinId="9" hidden="1"/>
    <cellStyle name="Lien hypertexte visité" xfId="22068" builtinId="9" hidden="1"/>
    <cellStyle name="Lien hypertexte visité" xfId="22084" builtinId="9" hidden="1"/>
    <cellStyle name="Lien hypertexte visité" xfId="22100" builtinId="9" hidden="1"/>
    <cellStyle name="Lien hypertexte visité" xfId="22116" builtinId="9" hidden="1"/>
    <cellStyle name="Lien hypertexte visité" xfId="22132" builtinId="9" hidden="1"/>
    <cellStyle name="Lien hypertexte visité" xfId="22148" builtinId="9" hidden="1"/>
    <cellStyle name="Lien hypertexte visité" xfId="22164" builtinId="9" hidden="1"/>
    <cellStyle name="Lien hypertexte visité" xfId="22180" builtinId="9" hidden="1"/>
    <cellStyle name="Lien hypertexte visité" xfId="22196" builtinId="9" hidden="1"/>
    <cellStyle name="Lien hypertexte visité" xfId="22212" builtinId="9" hidden="1"/>
    <cellStyle name="Lien hypertexte visité" xfId="22228" builtinId="9" hidden="1"/>
    <cellStyle name="Lien hypertexte visité" xfId="22244" builtinId="9" hidden="1"/>
    <cellStyle name="Lien hypertexte visité" xfId="22260" builtinId="9" hidden="1"/>
    <cellStyle name="Lien hypertexte visité" xfId="22276" builtinId="9" hidden="1"/>
    <cellStyle name="Lien hypertexte visité" xfId="22292" builtinId="9" hidden="1"/>
    <cellStyle name="Lien hypertexte visité" xfId="22308" builtinId="9" hidden="1"/>
    <cellStyle name="Lien hypertexte visité" xfId="22324" builtinId="9" hidden="1"/>
    <cellStyle name="Lien hypertexte visité" xfId="22340" builtinId="9" hidden="1"/>
    <cellStyle name="Lien hypertexte visité" xfId="22356" builtinId="9" hidden="1"/>
    <cellStyle name="Lien hypertexte visité" xfId="22372" builtinId="9" hidden="1"/>
    <cellStyle name="Lien hypertexte visité" xfId="22388" builtinId="9" hidden="1"/>
    <cellStyle name="Lien hypertexte visité" xfId="22404" builtinId="9" hidden="1"/>
    <cellStyle name="Lien hypertexte visité" xfId="22420" builtinId="9" hidden="1"/>
    <cellStyle name="Lien hypertexte visité" xfId="22436" builtinId="9" hidden="1"/>
    <cellStyle name="Lien hypertexte visité" xfId="22452" builtinId="9" hidden="1"/>
    <cellStyle name="Lien hypertexte visité" xfId="22468" builtinId="9" hidden="1"/>
    <cellStyle name="Lien hypertexte visité" xfId="22484" builtinId="9" hidden="1"/>
    <cellStyle name="Lien hypertexte visité" xfId="22500" builtinId="9" hidden="1"/>
    <cellStyle name="Lien hypertexte visité" xfId="22516" builtinId="9" hidden="1"/>
    <cellStyle name="Lien hypertexte visité" xfId="22532" builtinId="9" hidden="1"/>
    <cellStyle name="Lien hypertexte visité" xfId="22548" builtinId="9" hidden="1"/>
    <cellStyle name="Lien hypertexte visité" xfId="22564" builtinId="9" hidden="1"/>
    <cellStyle name="Lien hypertexte visité" xfId="22580" builtinId="9" hidden="1"/>
    <cellStyle name="Lien hypertexte visité" xfId="22596" builtinId="9" hidden="1"/>
    <cellStyle name="Lien hypertexte visité" xfId="22612" builtinId="9" hidden="1"/>
    <cellStyle name="Lien hypertexte visité" xfId="22628" builtinId="9" hidden="1"/>
    <cellStyle name="Lien hypertexte visité" xfId="22644" builtinId="9" hidden="1"/>
    <cellStyle name="Lien hypertexte visité" xfId="22660" builtinId="9" hidden="1"/>
    <cellStyle name="Lien hypertexte visité" xfId="22676" builtinId="9" hidden="1"/>
    <cellStyle name="Lien hypertexte visité" xfId="22692" builtinId="9" hidden="1"/>
    <cellStyle name="Lien hypertexte visité" xfId="22708" builtinId="9" hidden="1"/>
    <cellStyle name="Lien hypertexte visité" xfId="22724" builtinId="9" hidden="1"/>
    <cellStyle name="Lien hypertexte visité" xfId="22740" builtinId="9" hidden="1"/>
    <cellStyle name="Lien hypertexte visité" xfId="22756" builtinId="9" hidden="1"/>
    <cellStyle name="Lien hypertexte visité" xfId="22772" builtinId="9" hidden="1"/>
    <cellStyle name="Lien hypertexte visité" xfId="22788" builtinId="9" hidden="1"/>
    <cellStyle name="Lien hypertexte visité" xfId="22804" builtinId="9" hidden="1"/>
    <cellStyle name="Lien hypertexte visité" xfId="22820" builtinId="9" hidden="1"/>
    <cellStyle name="Lien hypertexte visité" xfId="22836" builtinId="9" hidden="1"/>
    <cellStyle name="Lien hypertexte visité" xfId="22852" builtinId="9" hidden="1"/>
    <cellStyle name="Lien hypertexte visité" xfId="22868" builtinId="9" hidden="1"/>
    <cellStyle name="Lien hypertexte visité" xfId="22884" builtinId="9" hidden="1"/>
    <cellStyle name="Lien hypertexte visité" xfId="22900" builtinId="9" hidden="1"/>
    <cellStyle name="Lien hypertexte visité" xfId="22916" builtinId="9" hidden="1"/>
    <cellStyle name="Lien hypertexte visité" xfId="22932" builtinId="9" hidden="1"/>
    <cellStyle name="Lien hypertexte visité" xfId="22948" builtinId="9" hidden="1"/>
    <cellStyle name="Lien hypertexte visité" xfId="22964" builtinId="9" hidden="1"/>
    <cellStyle name="Lien hypertexte visité" xfId="22980" builtinId="9" hidden="1"/>
    <cellStyle name="Lien hypertexte visité" xfId="22996" builtinId="9" hidden="1"/>
    <cellStyle name="Lien hypertexte visité" xfId="23012" builtinId="9" hidden="1"/>
    <cellStyle name="Lien hypertexte visité" xfId="23028" builtinId="9" hidden="1"/>
    <cellStyle name="Lien hypertexte visité" xfId="23044" builtinId="9" hidden="1"/>
    <cellStyle name="Lien hypertexte visité" xfId="23060" builtinId="9" hidden="1"/>
    <cellStyle name="Lien hypertexte visité" xfId="23076" builtinId="9" hidden="1"/>
    <cellStyle name="Lien hypertexte visité" xfId="23092" builtinId="9" hidden="1"/>
    <cellStyle name="Lien hypertexte visité" xfId="23108" builtinId="9" hidden="1"/>
    <cellStyle name="Lien hypertexte visité" xfId="23124" builtinId="9" hidden="1"/>
    <cellStyle name="Lien hypertexte visité" xfId="23140" builtinId="9" hidden="1"/>
    <cellStyle name="Lien hypertexte visité" xfId="23156" builtinId="9" hidden="1"/>
    <cellStyle name="Lien hypertexte visité" xfId="23172" builtinId="9" hidden="1"/>
    <cellStyle name="Lien hypertexte visité" xfId="23188" builtinId="9" hidden="1"/>
    <cellStyle name="Lien hypertexte visité" xfId="23204" builtinId="9" hidden="1"/>
    <cellStyle name="Lien hypertexte visité" xfId="23220" builtinId="9" hidden="1"/>
    <cellStyle name="Lien hypertexte visité" xfId="23236" builtinId="9" hidden="1"/>
    <cellStyle name="Lien hypertexte visité" xfId="23252" builtinId="9" hidden="1"/>
    <cellStyle name="Lien hypertexte visité" xfId="23268" builtinId="9" hidden="1"/>
    <cellStyle name="Lien hypertexte visité" xfId="23284" builtinId="9" hidden="1"/>
    <cellStyle name="Lien hypertexte visité" xfId="23300" builtinId="9" hidden="1"/>
    <cellStyle name="Lien hypertexte visité" xfId="23316" builtinId="9" hidden="1"/>
    <cellStyle name="Lien hypertexte visité" xfId="23332" builtinId="9" hidden="1"/>
    <cellStyle name="Lien hypertexte visité" xfId="23348" builtinId="9" hidden="1"/>
    <cellStyle name="Lien hypertexte visité" xfId="23364" builtinId="9" hidden="1"/>
    <cellStyle name="Lien hypertexte visité" xfId="23380" builtinId="9" hidden="1"/>
    <cellStyle name="Lien hypertexte visité" xfId="23396" builtinId="9" hidden="1"/>
    <cellStyle name="Lien hypertexte visité" xfId="23412" builtinId="9" hidden="1"/>
    <cellStyle name="Lien hypertexte visité" xfId="23428" builtinId="9" hidden="1"/>
    <cellStyle name="Lien hypertexte visité" xfId="23444" builtinId="9" hidden="1"/>
    <cellStyle name="Lien hypertexte visité" xfId="23460" builtinId="9" hidden="1"/>
    <cellStyle name="Lien hypertexte visité" xfId="23476" builtinId="9" hidden="1"/>
    <cellStyle name="Lien hypertexte visité" xfId="23492" builtinId="9" hidden="1"/>
    <cellStyle name="Lien hypertexte visité" xfId="23508" builtinId="9" hidden="1"/>
    <cellStyle name="Lien hypertexte visité" xfId="23524" builtinId="9" hidden="1"/>
    <cellStyle name="Lien hypertexte visité" xfId="23540" builtinId="9" hidden="1"/>
    <cellStyle name="Lien hypertexte visité" xfId="23556" builtinId="9" hidden="1"/>
    <cellStyle name="Lien hypertexte visité" xfId="23572" builtinId="9" hidden="1"/>
    <cellStyle name="Lien hypertexte visité" xfId="23588" builtinId="9" hidden="1"/>
    <cellStyle name="Lien hypertexte visité" xfId="23604" builtinId="9" hidden="1"/>
    <cellStyle name="Lien hypertexte visité" xfId="23620" builtinId="9" hidden="1"/>
    <cellStyle name="Lien hypertexte visité" xfId="23636" builtinId="9" hidden="1"/>
    <cellStyle name="Lien hypertexte visité" xfId="23652" builtinId="9" hidden="1"/>
    <cellStyle name="Lien hypertexte visité" xfId="23668" builtinId="9" hidden="1"/>
    <cellStyle name="Lien hypertexte visité" xfId="23684" builtinId="9" hidden="1"/>
    <cellStyle name="Lien hypertexte visité" xfId="23700" builtinId="9" hidden="1"/>
    <cellStyle name="Lien hypertexte visité" xfId="23716" builtinId="9" hidden="1"/>
    <cellStyle name="Lien hypertexte visité" xfId="23732" builtinId="9" hidden="1"/>
    <cellStyle name="Lien hypertexte visité" xfId="23748" builtinId="9" hidden="1"/>
    <cellStyle name="Lien hypertexte visité" xfId="23764" builtinId="9" hidden="1"/>
    <cellStyle name="Lien hypertexte visité" xfId="23780" builtinId="9" hidden="1"/>
    <cellStyle name="Lien hypertexte visité" xfId="23796" builtinId="9" hidden="1"/>
    <cellStyle name="Lien hypertexte visité" xfId="23812" builtinId="9" hidden="1"/>
    <cellStyle name="Lien hypertexte visité" xfId="23828" builtinId="9" hidden="1"/>
    <cellStyle name="Lien hypertexte visité" xfId="23844" builtinId="9" hidden="1"/>
    <cellStyle name="Lien hypertexte visité" xfId="23860" builtinId="9" hidden="1"/>
    <cellStyle name="Lien hypertexte visité" xfId="23876" builtinId="9" hidden="1"/>
    <cellStyle name="Lien hypertexte visité" xfId="23892" builtinId="9" hidden="1"/>
    <cellStyle name="Lien hypertexte visité" xfId="23908" builtinId="9" hidden="1"/>
    <cellStyle name="Lien hypertexte visité" xfId="23924" builtinId="9" hidden="1"/>
    <cellStyle name="Lien hypertexte visité" xfId="23940" builtinId="9" hidden="1"/>
    <cellStyle name="Lien hypertexte visité" xfId="23956" builtinId="9" hidden="1"/>
    <cellStyle name="Lien hypertexte visité" xfId="23972" builtinId="9" hidden="1"/>
    <cellStyle name="Lien hypertexte visité" xfId="23988" builtinId="9" hidden="1"/>
    <cellStyle name="Lien hypertexte visité" xfId="24004" builtinId="9" hidden="1"/>
    <cellStyle name="Lien hypertexte visité" xfId="24020" builtinId="9" hidden="1"/>
    <cellStyle name="Lien hypertexte visité" xfId="24036" builtinId="9" hidden="1"/>
    <cellStyle name="Lien hypertexte visité" xfId="24052" builtinId="9" hidden="1"/>
    <cellStyle name="Lien hypertexte visité" xfId="24068" builtinId="9" hidden="1"/>
    <cellStyle name="Lien hypertexte visité" xfId="24084" builtinId="9" hidden="1"/>
    <cellStyle name="Lien hypertexte visité" xfId="24100" builtinId="9" hidden="1"/>
    <cellStyle name="Lien hypertexte visité" xfId="24116" builtinId="9" hidden="1"/>
    <cellStyle name="Lien hypertexte visité" xfId="24132" builtinId="9" hidden="1"/>
    <cellStyle name="Lien hypertexte visité" xfId="24148" builtinId="9" hidden="1"/>
    <cellStyle name="Lien hypertexte visité" xfId="24164" builtinId="9" hidden="1"/>
    <cellStyle name="Lien hypertexte visité" xfId="24180" builtinId="9" hidden="1"/>
    <cellStyle name="Lien hypertexte visité" xfId="24196" builtinId="9" hidden="1"/>
    <cellStyle name="Lien hypertexte visité" xfId="24212" builtinId="9" hidden="1"/>
    <cellStyle name="Lien hypertexte visité" xfId="24228" builtinId="9" hidden="1"/>
    <cellStyle name="Lien hypertexte visité" xfId="24244" builtinId="9" hidden="1"/>
    <cellStyle name="Lien hypertexte visité" xfId="24260" builtinId="9" hidden="1"/>
    <cellStyle name="Lien hypertexte visité" xfId="24276" builtinId="9" hidden="1"/>
    <cellStyle name="Lien hypertexte visité" xfId="24292" builtinId="9" hidden="1"/>
    <cellStyle name="Lien hypertexte visité" xfId="24308" builtinId="9" hidden="1"/>
    <cellStyle name="Lien hypertexte visité" xfId="24324" builtinId="9" hidden="1"/>
    <cellStyle name="Lien hypertexte visité" xfId="24340" builtinId="9" hidden="1"/>
    <cellStyle name="Lien hypertexte visité" xfId="24356" builtinId="9" hidden="1"/>
    <cellStyle name="Lien hypertexte visité" xfId="24372" builtinId="9" hidden="1"/>
    <cellStyle name="Lien hypertexte visité" xfId="24388" builtinId="9" hidden="1"/>
    <cellStyle name="Lien hypertexte visité" xfId="24404" builtinId="9" hidden="1"/>
    <cellStyle name="Lien hypertexte visité" xfId="24420" builtinId="9" hidden="1"/>
    <cellStyle name="Lien hypertexte visité" xfId="24436" builtinId="9" hidden="1"/>
    <cellStyle name="Lien hypertexte visité" xfId="24452" builtinId="9" hidden="1"/>
    <cellStyle name="Lien hypertexte visité" xfId="24468" builtinId="9" hidden="1"/>
    <cellStyle name="Lien hypertexte visité" xfId="24484" builtinId="9" hidden="1"/>
    <cellStyle name="Lien hypertexte visité" xfId="24500" builtinId="9" hidden="1"/>
    <cellStyle name="Lien hypertexte visité" xfId="24516" builtinId="9" hidden="1"/>
    <cellStyle name="Lien hypertexte visité" xfId="24532" builtinId="9" hidden="1"/>
    <cellStyle name="Lien hypertexte visité" xfId="24548" builtinId="9" hidden="1"/>
    <cellStyle name="Lien hypertexte visité" xfId="24564" builtinId="9" hidden="1"/>
    <cellStyle name="Lien hypertexte visité" xfId="24580" builtinId="9" hidden="1"/>
    <cellStyle name="Lien hypertexte visité" xfId="24596" builtinId="9" hidden="1"/>
    <cellStyle name="Lien hypertexte visité" xfId="24612" builtinId="9" hidden="1"/>
    <cellStyle name="Lien hypertexte visité" xfId="24598" builtinId="9" hidden="1"/>
    <cellStyle name="Lien hypertexte visité" xfId="24582" builtinId="9" hidden="1"/>
    <cellStyle name="Lien hypertexte visité" xfId="24566" builtinId="9" hidden="1"/>
    <cellStyle name="Lien hypertexte visité" xfId="24550" builtinId="9" hidden="1"/>
    <cellStyle name="Lien hypertexte visité" xfId="24534" builtinId="9" hidden="1"/>
    <cellStyle name="Lien hypertexte visité" xfId="24518" builtinId="9" hidden="1"/>
    <cellStyle name="Lien hypertexte visité" xfId="24502" builtinId="9" hidden="1"/>
    <cellStyle name="Lien hypertexte visité" xfId="24486" builtinId="9" hidden="1"/>
    <cellStyle name="Lien hypertexte visité" xfId="24470" builtinId="9" hidden="1"/>
    <cellStyle name="Lien hypertexte visité" xfId="24454" builtinId="9" hidden="1"/>
    <cellStyle name="Lien hypertexte visité" xfId="24438" builtinId="9" hidden="1"/>
    <cellStyle name="Lien hypertexte visité" xfId="24422" builtinId="9" hidden="1"/>
    <cellStyle name="Lien hypertexte visité" xfId="24406" builtinId="9" hidden="1"/>
    <cellStyle name="Lien hypertexte visité" xfId="24390" builtinId="9" hidden="1"/>
    <cellStyle name="Lien hypertexte visité" xfId="24374" builtinId="9" hidden="1"/>
    <cellStyle name="Lien hypertexte visité" xfId="24358" builtinId="9" hidden="1"/>
    <cellStyle name="Lien hypertexte visité" xfId="24342" builtinId="9" hidden="1"/>
    <cellStyle name="Lien hypertexte visité" xfId="24326" builtinId="9" hidden="1"/>
    <cellStyle name="Lien hypertexte visité" xfId="24310" builtinId="9" hidden="1"/>
    <cellStyle name="Lien hypertexte visité" xfId="24294" builtinId="9" hidden="1"/>
    <cellStyle name="Lien hypertexte visité" xfId="24278" builtinId="9" hidden="1"/>
    <cellStyle name="Lien hypertexte visité" xfId="24262" builtinId="9" hidden="1"/>
    <cellStyle name="Lien hypertexte visité" xfId="24246" builtinId="9" hidden="1"/>
    <cellStyle name="Lien hypertexte visité" xfId="24230" builtinId="9" hidden="1"/>
    <cellStyle name="Lien hypertexte visité" xfId="24214" builtinId="9" hidden="1"/>
    <cellStyle name="Lien hypertexte visité" xfId="24198" builtinId="9" hidden="1"/>
    <cellStyle name="Lien hypertexte visité" xfId="24182" builtinId="9" hidden="1"/>
    <cellStyle name="Lien hypertexte visité" xfId="24166" builtinId="9" hidden="1"/>
    <cellStyle name="Lien hypertexte visité" xfId="24150" builtinId="9" hidden="1"/>
    <cellStyle name="Lien hypertexte visité" xfId="24134" builtinId="9" hidden="1"/>
    <cellStyle name="Lien hypertexte visité" xfId="24118" builtinId="9" hidden="1"/>
    <cellStyle name="Lien hypertexte visité" xfId="24102" builtinId="9" hidden="1"/>
    <cellStyle name="Lien hypertexte visité" xfId="24086" builtinId="9" hidden="1"/>
    <cellStyle name="Lien hypertexte visité" xfId="24070" builtinId="9" hidden="1"/>
    <cellStyle name="Lien hypertexte visité" xfId="24054" builtinId="9" hidden="1"/>
    <cellStyle name="Lien hypertexte visité" xfId="24038" builtinId="9" hidden="1"/>
    <cellStyle name="Lien hypertexte visité" xfId="24022" builtinId="9" hidden="1"/>
    <cellStyle name="Lien hypertexte visité" xfId="24006" builtinId="9" hidden="1"/>
    <cellStyle name="Lien hypertexte visité" xfId="23990" builtinId="9" hidden="1"/>
    <cellStyle name="Lien hypertexte visité" xfId="23974" builtinId="9" hidden="1"/>
    <cellStyle name="Lien hypertexte visité" xfId="23958" builtinId="9" hidden="1"/>
    <cellStyle name="Lien hypertexte visité" xfId="23942" builtinId="9" hidden="1"/>
    <cellStyle name="Lien hypertexte visité" xfId="23926" builtinId="9" hidden="1"/>
    <cellStyle name="Lien hypertexte visité" xfId="23910" builtinId="9" hidden="1"/>
    <cellStyle name="Lien hypertexte visité" xfId="23894" builtinId="9" hidden="1"/>
    <cellStyle name="Lien hypertexte visité" xfId="23878" builtinId="9" hidden="1"/>
    <cellStyle name="Lien hypertexte visité" xfId="23862" builtinId="9" hidden="1"/>
    <cellStyle name="Lien hypertexte visité" xfId="23846" builtinId="9" hidden="1"/>
    <cellStyle name="Lien hypertexte visité" xfId="23830" builtinId="9" hidden="1"/>
    <cellStyle name="Lien hypertexte visité" xfId="23814" builtinId="9" hidden="1"/>
    <cellStyle name="Lien hypertexte visité" xfId="23798" builtinId="9" hidden="1"/>
    <cellStyle name="Lien hypertexte visité" xfId="23782" builtinId="9" hidden="1"/>
    <cellStyle name="Lien hypertexte visité" xfId="23766" builtinId="9" hidden="1"/>
    <cellStyle name="Lien hypertexte visité" xfId="23750" builtinId="9" hidden="1"/>
    <cellStyle name="Lien hypertexte visité" xfId="23734" builtinId="9" hidden="1"/>
    <cellStyle name="Lien hypertexte visité" xfId="23718" builtinId="9" hidden="1"/>
    <cellStyle name="Lien hypertexte visité" xfId="23702" builtinId="9" hidden="1"/>
    <cellStyle name="Lien hypertexte visité" xfId="23686" builtinId="9" hidden="1"/>
    <cellStyle name="Lien hypertexte visité" xfId="23670" builtinId="9" hidden="1"/>
    <cellStyle name="Lien hypertexte visité" xfId="23654" builtinId="9" hidden="1"/>
    <cellStyle name="Lien hypertexte visité" xfId="23638" builtinId="9" hidden="1"/>
    <cellStyle name="Lien hypertexte visité" xfId="23622" builtinId="9" hidden="1"/>
    <cellStyle name="Lien hypertexte visité" xfId="23606" builtinId="9" hidden="1"/>
    <cellStyle name="Lien hypertexte visité" xfId="23590" builtinId="9" hidden="1"/>
    <cellStyle name="Lien hypertexte visité" xfId="23574" builtinId="9" hidden="1"/>
    <cellStyle name="Lien hypertexte visité" xfId="23558" builtinId="9" hidden="1"/>
    <cellStyle name="Lien hypertexte visité" xfId="23542" builtinId="9" hidden="1"/>
    <cellStyle name="Lien hypertexte visité" xfId="23526" builtinId="9" hidden="1"/>
    <cellStyle name="Lien hypertexte visité" xfId="23510" builtinId="9" hidden="1"/>
    <cellStyle name="Lien hypertexte visité" xfId="23494" builtinId="9" hidden="1"/>
    <cellStyle name="Lien hypertexte visité" xfId="23478" builtinId="9" hidden="1"/>
    <cellStyle name="Lien hypertexte visité" xfId="23462" builtinId="9" hidden="1"/>
    <cellStyle name="Lien hypertexte visité" xfId="23446" builtinId="9" hidden="1"/>
    <cellStyle name="Lien hypertexte visité" xfId="23430" builtinId="9" hidden="1"/>
    <cellStyle name="Lien hypertexte visité" xfId="23414" builtinId="9" hidden="1"/>
    <cellStyle name="Lien hypertexte visité" xfId="23398" builtinId="9" hidden="1"/>
    <cellStyle name="Lien hypertexte visité" xfId="23382" builtinId="9" hidden="1"/>
    <cellStyle name="Lien hypertexte visité" xfId="23366" builtinId="9" hidden="1"/>
    <cellStyle name="Lien hypertexte visité" xfId="23350" builtinId="9" hidden="1"/>
    <cellStyle name="Lien hypertexte visité" xfId="23334" builtinId="9" hidden="1"/>
    <cellStyle name="Lien hypertexte visité" xfId="23318" builtinId="9" hidden="1"/>
    <cellStyle name="Lien hypertexte visité" xfId="23302" builtinId="9" hidden="1"/>
    <cellStyle name="Lien hypertexte visité" xfId="23286" builtinId="9" hidden="1"/>
    <cellStyle name="Lien hypertexte visité" xfId="23270" builtinId="9" hidden="1"/>
    <cellStyle name="Lien hypertexte visité" xfId="23254" builtinId="9" hidden="1"/>
    <cellStyle name="Lien hypertexte visité" xfId="23238" builtinId="9" hidden="1"/>
    <cellStyle name="Lien hypertexte visité" xfId="23222" builtinId="9" hidden="1"/>
    <cellStyle name="Lien hypertexte visité" xfId="23206" builtinId="9" hidden="1"/>
    <cellStyle name="Lien hypertexte visité" xfId="23190" builtinId="9" hidden="1"/>
    <cellStyle name="Lien hypertexte visité" xfId="23174" builtinId="9" hidden="1"/>
    <cellStyle name="Lien hypertexte visité" xfId="23158" builtinId="9" hidden="1"/>
    <cellStyle name="Lien hypertexte visité" xfId="23142" builtinId="9" hidden="1"/>
    <cellStyle name="Lien hypertexte visité" xfId="23126" builtinId="9" hidden="1"/>
    <cellStyle name="Lien hypertexte visité" xfId="23110" builtinId="9" hidden="1"/>
    <cellStyle name="Lien hypertexte visité" xfId="23094" builtinId="9" hidden="1"/>
    <cellStyle name="Lien hypertexte visité" xfId="23078" builtinId="9" hidden="1"/>
    <cellStyle name="Lien hypertexte visité" xfId="23062" builtinId="9" hidden="1"/>
    <cellStyle name="Lien hypertexte visité" xfId="23046" builtinId="9" hidden="1"/>
    <cellStyle name="Lien hypertexte visité" xfId="23030" builtinId="9" hidden="1"/>
    <cellStyle name="Lien hypertexte visité" xfId="23014" builtinId="9" hidden="1"/>
    <cellStyle name="Lien hypertexte visité" xfId="22998" builtinId="9" hidden="1"/>
    <cellStyle name="Lien hypertexte visité" xfId="22982" builtinId="9" hidden="1"/>
    <cellStyle name="Lien hypertexte visité" xfId="22966" builtinId="9" hidden="1"/>
    <cellStyle name="Lien hypertexte visité" xfId="22950" builtinId="9" hidden="1"/>
    <cellStyle name="Lien hypertexte visité" xfId="22934" builtinId="9" hidden="1"/>
    <cellStyle name="Lien hypertexte visité" xfId="22918" builtinId="9" hidden="1"/>
    <cellStyle name="Lien hypertexte visité" xfId="22902" builtinId="9" hidden="1"/>
    <cellStyle name="Lien hypertexte visité" xfId="22886" builtinId="9" hidden="1"/>
    <cellStyle name="Lien hypertexte visité" xfId="22870" builtinId="9" hidden="1"/>
    <cellStyle name="Lien hypertexte visité" xfId="22854" builtinId="9" hidden="1"/>
    <cellStyle name="Lien hypertexte visité" xfId="22838" builtinId="9" hidden="1"/>
    <cellStyle name="Lien hypertexte visité" xfId="22822" builtinId="9" hidden="1"/>
    <cellStyle name="Lien hypertexte visité" xfId="22806" builtinId="9" hidden="1"/>
    <cellStyle name="Lien hypertexte visité" xfId="22790" builtinId="9" hidden="1"/>
    <cellStyle name="Lien hypertexte visité" xfId="22774" builtinId="9" hidden="1"/>
    <cellStyle name="Lien hypertexte visité" xfId="22758" builtinId="9" hidden="1"/>
    <cellStyle name="Lien hypertexte visité" xfId="22742" builtinId="9" hidden="1"/>
    <cellStyle name="Lien hypertexte visité" xfId="22726" builtinId="9" hidden="1"/>
    <cellStyle name="Lien hypertexte visité" xfId="22710" builtinId="9" hidden="1"/>
    <cellStyle name="Lien hypertexte visité" xfId="22694" builtinId="9" hidden="1"/>
    <cellStyle name="Lien hypertexte visité" xfId="22678" builtinId="9" hidden="1"/>
    <cellStyle name="Lien hypertexte visité" xfId="22662" builtinId="9" hidden="1"/>
    <cellStyle name="Lien hypertexte visité" xfId="22646" builtinId="9" hidden="1"/>
    <cellStyle name="Lien hypertexte visité" xfId="22630" builtinId="9" hidden="1"/>
    <cellStyle name="Lien hypertexte visité" xfId="22614" builtinId="9" hidden="1"/>
    <cellStyle name="Lien hypertexte visité" xfId="22598" builtinId="9" hidden="1"/>
    <cellStyle name="Lien hypertexte visité" xfId="22582" builtinId="9" hidden="1"/>
    <cellStyle name="Lien hypertexte visité" xfId="22566" builtinId="9" hidden="1"/>
    <cellStyle name="Lien hypertexte visité" xfId="22550" builtinId="9" hidden="1"/>
    <cellStyle name="Lien hypertexte visité" xfId="22534" builtinId="9" hidden="1"/>
    <cellStyle name="Lien hypertexte visité" xfId="22518" builtinId="9" hidden="1"/>
    <cellStyle name="Lien hypertexte visité" xfId="22502" builtinId="9" hidden="1"/>
    <cellStyle name="Lien hypertexte visité" xfId="22486" builtinId="9" hidden="1"/>
    <cellStyle name="Lien hypertexte visité" xfId="22470" builtinId="9" hidden="1"/>
    <cellStyle name="Lien hypertexte visité" xfId="22454" builtinId="9" hidden="1"/>
    <cellStyle name="Lien hypertexte visité" xfId="22438" builtinId="9" hidden="1"/>
    <cellStyle name="Lien hypertexte visité" xfId="22422" builtinId="9" hidden="1"/>
    <cellStyle name="Lien hypertexte visité" xfId="22406" builtinId="9" hidden="1"/>
    <cellStyle name="Lien hypertexte visité" xfId="22390" builtinId="9" hidden="1"/>
    <cellStyle name="Lien hypertexte visité" xfId="22374" builtinId="9" hidden="1"/>
    <cellStyle name="Lien hypertexte visité" xfId="22358" builtinId="9" hidden="1"/>
    <cellStyle name="Lien hypertexte visité" xfId="22342" builtinId="9" hidden="1"/>
    <cellStyle name="Lien hypertexte visité" xfId="22326" builtinId="9" hidden="1"/>
    <cellStyle name="Lien hypertexte visité" xfId="22310" builtinId="9" hidden="1"/>
    <cellStyle name="Lien hypertexte visité" xfId="22294" builtinId="9" hidden="1"/>
    <cellStyle name="Lien hypertexte visité" xfId="22278" builtinId="9" hidden="1"/>
    <cellStyle name="Lien hypertexte visité" xfId="22262" builtinId="9" hidden="1"/>
    <cellStyle name="Lien hypertexte visité" xfId="22246" builtinId="9" hidden="1"/>
    <cellStyle name="Lien hypertexte visité" xfId="22230" builtinId="9" hidden="1"/>
    <cellStyle name="Lien hypertexte visité" xfId="22214" builtinId="9" hidden="1"/>
    <cellStyle name="Lien hypertexte visité" xfId="22198" builtinId="9" hidden="1"/>
    <cellStyle name="Lien hypertexte visité" xfId="22182" builtinId="9" hidden="1"/>
    <cellStyle name="Lien hypertexte visité" xfId="22166" builtinId="9" hidden="1"/>
    <cellStyle name="Lien hypertexte visité" xfId="22150" builtinId="9" hidden="1"/>
    <cellStyle name="Lien hypertexte visité" xfId="22134" builtinId="9" hidden="1"/>
    <cellStyle name="Lien hypertexte visité" xfId="22118" builtinId="9" hidden="1"/>
    <cellStyle name="Lien hypertexte visité" xfId="22102" builtinId="9" hidden="1"/>
    <cellStyle name="Lien hypertexte visité" xfId="22086" builtinId="9" hidden="1"/>
    <cellStyle name="Lien hypertexte visité" xfId="22070" builtinId="9" hidden="1"/>
    <cellStyle name="Lien hypertexte visité" xfId="22054" builtinId="9" hidden="1"/>
    <cellStyle name="Lien hypertexte visité" xfId="22038" builtinId="9" hidden="1"/>
    <cellStyle name="Lien hypertexte visité" xfId="22022" builtinId="9" hidden="1"/>
    <cellStyle name="Lien hypertexte visité" xfId="22006" builtinId="9" hidden="1"/>
    <cellStyle name="Lien hypertexte visité" xfId="21990" builtinId="9" hidden="1"/>
    <cellStyle name="Lien hypertexte visité" xfId="21974" builtinId="9" hidden="1"/>
    <cellStyle name="Lien hypertexte visité" xfId="21958" builtinId="9" hidden="1"/>
    <cellStyle name="Lien hypertexte visité" xfId="21942" builtinId="9" hidden="1"/>
    <cellStyle name="Lien hypertexte visité" xfId="21926" builtinId="9" hidden="1"/>
    <cellStyle name="Lien hypertexte visité" xfId="21910" builtinId="9" hidden="1"/>
    <cellStyle name="Lien hypertexte visité" xfId="21894" builtinId="9" hidden="1"/>
    <cellStyle name="Lien hypertexte visité" xfId="21878" builtinId="9" hidden="1"/>
    <cellStyle name="Lien hypertexte visité" xfId="21862" builtinId="9" hidden="1"/>
    <cellStyle name="Lien hypertexte visité" xfId="21846" builtinId="9" hidden="1"/>
    <cellStyle name="Lien hypertexte visité" xfId="21830" builtinId="9" hidden="1"/>
    <cellStyle name="Lien hypertexte visité" xfId="21814" builtinId="9" hidden="1"/>
    <cellStyle name="Lien hypertexte visité" xfId="21798" builtinId="9" hidden="1"/>
    <cellStyle name="Lien hypertexte visité" xfId="21782" builtinId="9" hidden="1"/>
    <cellStyle name="Lien hypertexte visité" xfId="21766" builtinId="9" hidden="1"/>
    <cellStyle name="Lien hypertexte visité" xfId="21750" builtinId="9" hidden="1"/>
    <cellStyle name="Lien hypertexte visité" xfId="21734" builtinId="9" hidden="1"/>
    <cellStyle name="Lien hypertexte visité" xfId="21718" builtinId="9" hidden="1"/>
    <cellStyle name="Lien hypertexte visité" xfId="21702" builtinId="9" hidden="1"/>
    <cellStyle name="Lien hypertexte visité" xfId="21686" builtinId="9" hidden="1"/>
    <cellStyle name="Lien hypertexte visité" xfId="21670" builtinId="9" hidden="1"/>
    <cellStyle name="Lien hypertexte visité" xfId="21654" builtinId="9" hidden="1"/>
    <cellStyle name="Lien hypertexte visité" xfId="21638" builtinId="9" hidden="1"/>
    <cellStyle name="Lien hypertexte visité" xfId="21622" builtinId="9" hidden="1"/>
    <cellStyle name="Lien hypertexte visité" xfId="21606" builtinId="9" hidden="1"/>
    <cellStyle name="Lien hypertexte visité" xfId="21590" builtinId="9" hidden="1"/>
    <cellStyle name="Lien hypertexte visité" xfId="21574" builtinId="9" hidden="1"/>
    <cellStyle name="Lien hypertexte visité" xfId="21558" builtinId="9" hidden="1"/>
    <cellStyle name="Lien hypertexte visité" xfId="21542" builtinId="9" hidden="1"/>
    <cellStyle name="Lien hypertexte visité" xfId="21526" builtinId="9" hidden="1"/>
    <cellStyle name="Lien hypertexte visité" xfId="21510" builtinId="9" hidden="1"/>
    <cellStyle name="Lien hypertexte visité" xfId="21494" builtinId="9" hidden="1"/>
    <cellStyle name="Lien hypertexte visité" xfId="21478" builtinId="9" hidden="1"/>
    <cellStyle name="Lien hypertexte visité" xfId="21462" builtinId="9" hidden="1"/>
    <cellStyle name="Lien hypertexte visité" xfId="21446" builtinId="9" hidden="1"/>
    <cellStyle name="Lien hypertexte visité" xfId="21430" builtinId="9" hidden="1"/>
    <cellStyle name="Lien hypertexte visité" xfId="21414" builtinId="9" hidden="1"/>
    <cellStyle name="Lien hypertexte visité" xfId="21398" builtinId="9" hidden="1"/>
    <cellStyle name="Lien hypertexte visité" xfId="21382" builtinId="9" hidden="1"/>
    <cellStyle name="Lien hypertexte visité" xfId="21366" builtinId="9" hidden="1"/>
    <cellStyle name="Lien hypertexte visité" xfId="21350" builtinId="9" hidden="1"/>
    <cellStyle name="Lien hypertexte visité" xfId="21334" builtinId="9" hidden="1"/>
    <cellStyle name="Lien hypertexte visité" xfId="21318" builtinId="9" hidden="1"/>
    <cellStyle name="Lien hypertexte visité" xfId="21302" builtinId="9" hidden="1"/>
    <cellStyle name="Lien hypertexte visité" xfId="21286" builtinId="9" hidden="1"/>
    <cellStyle name="Lien hypertexte visité" xfId="21270" builtinId="9" hidden="1"/>
    <cellStyle name="Lien hypertexte visité" xfId="21254" builtinId="9" hidden="1"/>
    <cellStyle name="Lien hypertexte visité" xfId="21238" builtinId="9" hidden="1"/>
    <cellStyle name="Lien hypertexte visité" xfId="21222" builtinId="9" hidden="1"/>
    <cellStyle name="Lien hypertexte visité" xfId="21206" builtinId="9" hidden="1"/>
    <cellStyle name="Lien hypertexte visité" xfId="21190" builtinId="9" hidden="1"/>
    <cellStyle name="Lien hypertexte visité" xfId="21174" builtinId="9" hidden="1"/>
    <cellStyle name="Lien hypertexte visité" xfId="21158" builtinId="9" hidden="1"/>
    <cellStyle name="Lien hypertexte visité" xfId="21142" builtinId="9" hidden="1"/>
    <cellStyle name="Lien hypertexte visité" xfId="21126" builtinId="9" hidden="1"/>
    <cellStyle name="Lien hypertexte visité" xfId="21110" builtinId="9" hidden="1"/>
    <cellStyle name="Lien hypertexte visité" xfId="21094" builtinId="9" hidden="1"/>
    <cellStyle name="Lien hypertexte visité" xfId="21078" builtinId="9" hidden="1"/>
    <cellStyle name="Lien hypertexte visité" xfId="21062" builtinId="9" hidden="1"/>
    <cellStyle name="Lien hypertexte visité" xfId="21046" builtinId="9" hidden="1"/>
    <cellStyle name="Lien hypertexte visité" xfId="21030" builtinId="9" hidden="1"/>
    <cellStyle name="Lien hypertexte visité" xfId="21014" builtinId="9" hidden="1"/>
    <cellStyle name="Lien hypertexte visité" xfId="20998" builtinId="9" hidden="1"/>
    <cellStyle name="Lien hypertexte visité" xfId="20982" builtinId="9" hidden="1"/>
    <cellStyle name="Lien hypertexte visité" xfId="20966" builtinId="9" hidden="1"/>
    <cellStyle name="Lien hypertexte visité" xfId="20950" builtinId="9" hidden="1"/>
    <cellStyle name="Lien hypertexte visité" xfId="20934" builtinId="9" hidden="1"/>
    <cellStyle name="Lien hypertexte visité" xfId="20918" builtinId="9" hidden="1"/>
    <cellStyle name="Lien hypertexte visité" xfId="20902" builtinId="9" hidden="1"/>
    <cellStyle name="Lien hypertexte visité" xfId="20886" builtinId="9" hidden="1"/>
    <cellStyle name="Lien hypertexte visité" xfId="20870" builtinId="9" hidden="1"/>
    <cellStyle name="Lien hypertexte visité" xfId="20854" builtinId="9" hidden="1"/>
    <cellStyle name="Lien hypertexte visité" xfId="20838" builtinId="9" hidden="1"/>
    <cellStyle name="Lien hypertexte visité" xfId="20822" builtinId="9" hidden="1"/>
    <cellStyle name="Lien hypertexte visité" xfId="20806" builtinId="9" hidden="1"/>
    <cellStyle name="Lien hypertexte visité" xfId="20790" builtinId="9" hidden="1"/>
    <cellStyle name="Lien hypertexte visité" xfId="20774" builtinId="9" hidden="1"/>
    <cellStyle name="Lien hypertexte visité" xfId="20758" builtinId="9" hidden="1"/>
    <cellStyle name="Lien hypertexte visité" xfId="20742" builtinId="9" hidden="1"/>
    <cellStyle name="Lien hypertexte visité" xfId="20726" builtinId="9" hidden="1"/>
    <cellStyle name="Lien hypertexte visité" xfId="20710" builtinId="9" hidden="1"/>
    <cellStyle name="Lien hypertexte visité" xfId="20694" builtinId="9" hidden="1"/>
    <cellStyle name="Lien hypertexte visité" xfId="20678" builtinId="9" hidden="1"/>
    <cellStyle name="Lien hypertexte visité" xfId="20662" builtinId="9" hidden="1"/>
    <cellStyle name="Lien hypertexte visité" xfId="20646" builtinId="9" hidden="1"/>
    <cellStyle name="Lien hypertexte visité" xfId="20630" builtinId="9" hidden="1"/>
    <cellStyle name="Lien hypertexte visité" xfId="20614" builtinId="9" hidden="1"/>
    <cellStyle name="Lien hypertexte visité" xfId="20598" builtinId="9" hidden="1"/>
    <cellStyle name="Lien hypertexte visité" xfId="20582" builtinId="9" hidden="1"/>
    <cellStyle name="Lien hypertexte visité" xfId="20566" builtinId="9" hidden="1"/>
    <cellStyle name="Lien hypertexte visité" xfId="20550" builtinId="9" hidden="1"/>
    <cellStyle name="Lien hypertexte visité" xfId="20534" builtinId="9" hidden="1"/>
    <cellStyle name="Lien hypertexte visité" xfId="20518" builtinId="9" hidden="1"/>
    <cellStyle name="Lien hypertexte visité" xfId="20502" builtinId="9" hidden="1"/>
    <cellStyle name="Lien hypertexte visité" xfId="20486" builtinId="9" hidden="1"/>
    <cellStyle name="Lien hypertexte visité" xfId="20470" builtinId="9" hidden="1"/>
    <cellStyle name="Lien hypertexte visité" xfId="20454" builtinId="9" hidden="1"/>
    <cellStyle name="Lien hypertexte visité" xfId="20438" builtinId="9" hidden="1"/>
    <cellStyle name="Lien hypertexte visité" xfId="20422" builtinId="9" hidden="1"/>
    <cellStyle name="Lien hypertexte visité" xfId="20406" builtinId="9" hidden="1"/>
    <cellStyle name="Lien hypertexte visité" xfId="20390" builtinId="9" hidden="1"/>
    <cellStyle name="Lien hypertexte visité" xfId="20374" builtinId="9" hidden="1"/>
    <cellStyle name="Lien hypertexte visité" xfId="20358" builtinId="9" hidden="1"/>
    <cellStyle name="Lien hypertexte visité" xfId="20342" builtinId="9" hidden="1"/>
    <cellStyle name="Lien hypertexte visité" xfId="20326" builtinId="9" hidden="1"/>
    <cellStyle name="Lien hypertexte visité" xfId="20310" builtinId="9" hidden="1"/>
    <cellStyle name="Lien hypertexte visité" xfId="20294" builtinId="9" hidden="1"/>
    <cellStyle name="Lien hypertexte visité" xfId="20278" builtinId="9" hidden="1"/>
    <cellStyle name="Lien hypertexte visité" xfId="20262" builtinId="9" hidden="1"/>
    <cellStyle name="Lien hypertexte visité" xfId="20246" builtinId="9" hidden="1"/>
    <cellStyle name="Lien hypertexte visité" xfId="20230" builtinId="9" hidden="1"/>
    <cellStyle name="Lien hypertexte visité" xfId="20214" builtinId="9" hidden="1"/>
    <cellStyle name="Lien hypertexte visité" xfId="20198" builtinId="9" hidden="1"/>
    <cellStyle name="Lien hypertexte visité" xfId="20182" builtinId="9" hidden="1"/>
    <cellStyle name="Lien hypertexte visité" xfId="20166" builtinId="9" hidden="1"/>
    <cellStyle name="Lien hypertexte visité" xfId="20150" builtinId="9" hidden="1"/>
    <cellStyle name="Lien hypertexte visité" xfId="20134" builtinId="9" hidden="1"/>
    <cellStyle name="Lien hypertexte visité" xfId="20118" builtinId="9" hidden="1"/>
    <cellStyle name="Lien hypertexte visité" xfId="20102" builtinId="9" hidden="1"/>
    <cellStyle name="Lien hypertexte visité" xfId="20086" builtinId="9" hidden="1"/>
    <cellStyle name="Lien hypertexte visité" xfId="20070" builtinId="9" hidden="1"/>
    <cellStyle name="Lien hypertexte visité" xfId="20054" builtinId="9" hidden="1"/>
    <cellStyle name="Lien hypertexte visité" xfId="20038" builtinId="9" hidden="1"/>
    <cellStyle name="Lien hypertexte visité" xfId="20022" builtinId="9" hidden="1"/>
    <cellStyle name="Lien hypertexte visité" xfId="20006" builtinId="9" hidden="1"/>
    <cellStyle name="Lien hypertexte visité" xfId="19990" builtinId="9" hidden="1"/>
    <cellStyle name="Lien hypertexte visité" xfId="19974" builtinId="9" hidden="1"/>
    <cellStyle name="Lien hypertexte visité" xfId="19958" builtinId="9" hidden="1"/>
    <cellStyle name="Lien hypertexte visité" xfId="19942" builtinId="9" hidden="1"/>
    <cellStyle name="Lien hypertexte visité" xfId="19926" builtinId="9" hidden="1"/>
    <cellStyle name="Lien hypertexte visité" xfId="19910" builtinId="9" hidden="1"/>
    <cellStyle name="Lien hypertexte visité" xfId="19894" builtinId="9" hidden="1"/>
    <cellStyle name="Lien hypertexte visité" xfId="19878" builtinId="9" hidden="1"/>
    <cellStyle name="Lien hypertexte visité" xfId="19862" builtinId="9" hidden="1"/>
    <cellStyle name="Lien hypertexte visité" xfId="19846" builtinId="9" hidden="1"/>
    <cellStyle name="Lien hypertexte visité" xfId="19830" builtinId="9" hidden="1"/>
    <cellStyle name="Lien hypertexte visité" xfId="19814" builtinId="9" hidden="1"/>
    <cellStyle name="Lien hypertexte visité" xfId="19798" builtinId="9" hidden="1"/>
    <cellStyle name="Lien hypertexte visité" xfId="19782" builtinId="9" hidden="1"/>
    <cellStyle name="Lien hypertexte visité" xfId="19766" builtinId="9" hidden="1"/>
    <cellStyle name="Lien hypertexte visité" xfId="19750" builtinId="9" hidden="1"/>
    <cellStyle name="Lien hypertexte visité" xfId="19734" builtinId="9" hidden="1"/>
    <cellStyle name="Lien hypertexte visité" xfId="19718" builtinId="9" hidden="1"/>
    <cellStyle name="Lien hypertexte visité" xfId="19702" builtinId="9" hidden="1"/>
    <cellStyle name="Lien hypertexte visité" xfId="19686" builtinId="9" hidden="1"/>
    <cellStyle name="Lien hypertexte visité" xfId="19670" builtinId="9" hidden="1"/>
    <cellStyle name="Lien hypertexte visité" xfId="19654" builtinId="9" hidden="1"/>
    <cellStyle name="Lien hypertexte visité" xfId="19638" builtinId="9" hidden="1"/>
    <cellStyle name="Lien hypertexte visité" xfId="19622" builtinId="9" hidden="1"/>
    <cellStyle name="Lien hypertexte visité" xfId="19606" builtinId="9" hidden="1"/>
    <cellStyle name="Lien hypertexte visité" xfId="19590" builtinId="9" hidden="1"/>
    <cellStyle name="Lien hypertexte visité" xfId="19574" builtinId="9" hidden="1"/>
    <cellStyle name="Lien hypertexte visité" xfId="19558" builtinId="9" hidden="1"/>
    <cellStyle name="Lien hypertexte visité" xfId="19542" builtinId="9" hidden="1"/>
    <cellStyle name="Lien hypertexte visité" xfId="19526" builtinId="9" hidden="1"/>
    <cellStyle name="Lien hypertexte visité" xfId="19510" builtinId="9" hidden="1"/>
    <cellStyle name="Lien hypertexte visité" xfId="19494" builtinId="9" hidden="1"/>
    <cellStyle name="Lien hypertexte visité" xfId="19478" builtinId="9" hidden="1"/>
    <cellStyle name="Lien hypertexte visité" xfId="19462" builtinId="9" hidden="1"/>
    <cellStyle name="Lien hypertexte visité" xfId="19446" builtinId="9" hidden="1"/>
    <cellStyle name="Lien hypertexte visité" xfId="19430" builtinId="9" hidden="1"/>
    <cellStyle name="Lien hypertexte visité" xfId="19414" builtinId="9" hidden="1"/>
    <cellStyle name="Lien hypertexte visité" xfId="19398" builtinId="9" hidden="1"/>
    <cellStyle name="Lien hypertexte visité" xfId="19382" builtinId="9" hidden="1"/>
    <cellStyle name="Lien hypertexte visité" xfId="19366" builtinId="9" hidden="1"/>
    <cellStyle name="Lien hypertexte visité" xfId="19350" builtinId="9" hidden="1"/>
    <cellStyle name="Lien hypertexte visité" xfId="19334" builtinId="9" hidden="1"/>
    <cellStyle name="Lien hypertexte visité" xfId="19318" builtinId="9" hidden="1"/>
    <cellStyle name="Lien hypertexte visité" xfId="19302" builtinId="9" hidden="1"/>
    <cellStyle name="Lien hypertexte visité" xfId="19286" builtinId="9" hidden="1"/>
    <cellStyle name="Lien hypertexte visité" xfId="19270" builtinId="9" hidden="1"/>
    <cellStyle name="Lien hypertexte visité" xfId="19254" builtinId="9" hidden="1"/>
    <cellStyle name="Lien hypertexte visité" xfId="19238" builtinId="9" hidden="1"/>
    <cellStyle name="Lien hypertexte visité" xfId="19222" builtinId="9" hidden="1"/>
    <cellStyle name="Lien hypertexte visité" xfId="19206" builtinId="9" hidden="1"/>
    <cellStyle name="Lien hypertexte visité" xfId="19190" builtinId="9" hidden="1"/>
    <cellStyle name="Lien hypertexte visité" xfId="19174" builtinId="9" hidden="1"/>
    <cellStyle name="Lien hypertexte visité" xfId="19158" builtinId="9" hidden="1"/>
    <cellStyle name="Lien hypertexte visité" xfId="19142" builtinId="9" hidden="1"/>
    <cellStyle name="Lien hypertexte visité" xfId="19126" builtinId="9" hidden="1"/>
    <cellStyle name="Lien hypertexte visité" xfId="19110" builtinId="9" hidden="1"/>
    <cellStyle name="Lien hypertexte visité" xfId="19094" builtinId="9" hidden="1"/>
    <cellStyle name="Lien hypertexte visité" xfId="19078" builtinId="9" hidden="1"/>
    <cellStyle name="Lien hypertexte visité" xfId="19062" builtinId="9" hidden="1"/>
    <cellStyle name="Lien hypertexte visité" xfId="19046" builtinId="9" hidden="1"/>
    <cellStyle name="Lien hypertexte visité" xfId="19030" builtinId="9" hidden="1"/>
    <cellStyle name="Lien hypertexte visité" xfId="19014" builtinId="9" hidden="1"/>
    <cellStyle name="Lien hypertexte visité" xfId="18998" builtinId="9" hidden="1"/>
    <cellStyle name="Lien hypertexte visité" xfId="18982" builtinId="9" hidden="1"/>
    <cellStyle name="Lien hypertexte visité" xfId="18966" builtinId="9" hidden="1"/>
    <cellStyle name="Lien hypertexte visité" xfId="18950" builtinId="9" hidden="1"/>
    <cellStyle name="Lien hypertexte visité" xfId="18934" builtinId="9" hidden="1"/>
    <cellStyle name="Lien hypertexte visité" xfId="18918" builtinId="9" hidden="1"/>
    <cellStyle name="Lien hypertexte visité" xfId="18902" builtinId="9" hidden="1"/>
    <cellStyle name="Lien hypertexte visité" xfId="18886" builtinId="9" hidden="1"/>
    <cellStyle name="Lien hypertexte visité" xfId="18870" builtinId="9" hidden="1"/>
    <cellStyle name="Lien hypertexte visité" xfId="18854" builtinId="9" hidden="1"/>
    <cellStyle name="Lien hypertexte visité" xfId="18838" builtinId="9" hidden="1"/>
    <cellStyle name="Lien hypertexte visité" xfId="18822" builtinId="9" hidden="1"/>
    <cellStyle name="Lien hypertexte visité" xfId="18806" builtinId="9" hidden="1"/>
    <cellStyle name="Lien hypertexte visité" xfId="18790" builtinId="9" hidden="1"/>
    <cellStyle name="Lien hypertexte visité" xfId="18774" builtinId="9" hidden="1"/>
    <cellStyle name="Lien hypertexte visité" xfId="18758" builtinId="9" hidden="1"/>
    <cellStyle name="Lien hypertexte visité" xfId="18742" builtinId="9" hidden="1"/>
    <cellStyle name="Lien hypertexte visité" xfId="18726" builtinId="9" hidden="1"/>
    <cellStyle name="Lien hypertexte visité" xfId="18710" builtinId="9" hidden="1"/>
    <cellStyle name="Lien hypertexte visité" xfId="18694" builtinId="9" hidden="1"/>
    <cellStyle name="Lien hypertexte visité" xfId="18678" builtinId="9" hidden="1"/>
    <cellStyle name="Lien hypertexte visité" xfId="18662" builtinId="9" hidden="1"/>
    <cellStyle name="Lien hypertexte visité" xfId="18646" builtinId="9" hidden="1"/>
    <cellStyle name="Lien hypertexte visité" xfId="18630" builtinId="9" hidden="1"/>
    <cellStyle name="Lien hypertexte visité" xfId="18614" builtinId="9" hidden="1"/>
    <cellStyle name="Lien hypertexte visité" xfId="18598" builtinId="9" hidden="1"/>
    <cellStyle name="Lien hypertexte visité" xfId="18582" builtinId="9" hidden="1"/>
    <cellStyle name="Lien hypertexte visité" xfId="18566" builtinId="9" hidden="1"/>
    <cellStyle name="Lien hypertexte visité" xfId="18550" builtinId="9" hidden="1"/>
    <cellStyle name="Lien hypertexte visité" xfId="18534" builtinId="9" hidden="1"/>
    <cellStyle name="Lien hypertexte visité" xfId="18518" builtinId="9" hidden="1"/>
    <cellStyle name="Lien hypertexte visité" xfId="18502" builtinId="9" hidden="1"/>
    <cellStyle name="Lien hypertexte visité" xfId="18486" builtinId="9" hidden="1"/>
    <cellStyle name="Lien hypertexte visité" xfId="18470" builtinId="9" hidden="1"/>
    <cellStyle name="Lien hypertexte visité" xfId="18454" builtinId="9" hidden="1"/>
    <cellStyle name="Lien hypertexte visité" xfId="18438" builtinId="9" hidden="1"/>
    <cellStyle name="Lien hypertexte visité" xfId="18422" builtinId="9" hidden="1"/>
    <cellStyle name="Lien hypertexte visité" xfId="18406" builtinId="9" hidden="1"/>
    <cellStyle name="Lien hypertexte visité" xfId="18390" builtinId="9" hidden="1"/>
    <cellStyle name="Lien hypertexte visité" xfId="18374" builtinId="9" hidden="1"/>
    <cellStyle name="Lien hypertexte visité" xfId="18358" builtinId="9" hidden="1"/>
    <cellStyle name="Lien hypertexte visité" xfId="18342" builtinId="9" hidden="1"/>
    <cellStyle name="Lien hypertexte visité" xfId="18326" builtinId="9" hidden="1"/>
    <cellStyle name="Lien hypertexte visité" xfId="18318" builtinId="9" hidden="1"/>
    <cellStyle name="Lien hypertexte visité" xfId="18310" builtinId="9" hidden="1"/>
    <cellStyle name="Lien hypertexte visité" xfId="18295" builtinId="9" hidden="1"/>
    <cellStyle name="Lien hypertexte visité" xfId="18279" builtinId="9" hidden="1"/>
    <cellStyle name="Lien hypertexte visité" xfId="18263" builtinId="9" hidden="1"/>
    <cellStyle name="Lien hypertexte visité" xfId="18247" builtinId="9" hidden="1"/>
    <cellStyle name="Lien hypertexte visité" xfId="18231" builtinId="9" hidden="1"/>
    <cellStyle name="Lien hypertexte visité" xfId="18215" builtinId="9" hidden="1"/>
    <cellStyle name="Lien hypertexte visité" xfId="18199" builtinId="9" hidden="1"/>
    <cellStyle name="Lien hypertexte visité" xfId="18183" builtinId="9" hidden="1"/>
    <cellStyle name="Lien hypertexte visité" xfId="18167" builtinId="9" hidden="1"/>
    <cellStyle name="Lien hypertexte visité" xfId="18151" builtinId="9" hidden="1"/>
    <cellStyle name="Lien hypertexte visité" xfId="18135" builtinId="9" hidden="1"/>
    <cellStyle name="Lien hypertexte visité" xfId="18119" builtinId="9" hidden="1"/>
    <cellStyle name="Lien hypertexte visité" xfId="18103" builtinId="9" hidden="1"/>
    <cellStyle name="Lien hypertexte visité" xfId="18087" builtinId="9" hidden="1"/>
    <cellStyle name="Lien hypertexte visité" xfId="18071" builtinId="9" hidden="1"/>
    <cellStyle name="Lien hypertexte visité" xfId="18055" builtinId="9" hidden="1"/>
    <cellStyle name="Lien hypertexte visité" xfId="18039" builtinId="9" hidden="1"/>
    <cellStyle name="Lien hypertexte visité" xfId="18023" builtinId="9" hidden="1"/>
    <cellStyle name="Lien hypertexte visité" xfId="18007" builtinId="9" hidden="1"/>
    <cellStyle name="Lien hypertexte visité" xfId="17991" builtinId="9" hidden="1"/>
    <cellStyle name="Lien hypertexte visité" xfId="17975" builtinId="9" hidden="1"/>
    <cellStyle name="Lien hypertexte visité" xfId="17959" builtinId="9" hidden="1"/>
    <cellStyle name="Lien hypertexte visité" xfId="17943" builtinId="9" hidden="1"/>
    <cellStyle name="Lien hypertexte visité" xfId="17927" builtinId="9" hidden="1"/>
    <cellStyle name="Lien hypertexte visité" xfId="17911" builtinId="9" hidden="1"/>
    <cellStyle name="Lien hypertexte visité" xfId="17895" builtinId="9" hidden="1"/>
    <cellStyle name="Lien hypertexte visité" xfId="17879" builtinId="9" hidden="1"/>
    <cellStyle name="Lien hypertexte visité" xfId="17863" builtinId="9" hidden="1"/>
    <cellStyle name="Lien hypertexte visité" xfId="17847" builtinId="9" hidden="1"/>
    <cellStyle name="Lien hypertexte visité" xfId="17831" builtinId="9" hidden="1"/>
    <cellStyle name="Lien hypertexte visité" xfId="17815" builtinId="9" hidden="1"/>
    <cellStyle name="Lien hypertexte visité" xfId="17799" builtinId="9" hidden="1"/>
    <cellStyle name="Lien hypertexte visité" xfId="17783" builtinId="9" hidden="1"/>
    <cellStyle name="Lien hypertexte visité" xfId="17767" builtinId="9" hidden="1"/>
    <cellStyle name="Lien hypertexte visité" xfId="17751" builtinId="9" hidden="1"/>
    <cellStyle name="Lien hypertexte visité" xfId="17735" builtinId="9" hidden="1"/>
    <cellStyle name="Lien hypertexte visité" xfId="17719" builtinId="9" hidden="1"/>
    <cellStyle name="Lien hypertexte visité" xfId="17703" builtinId="9" hidden="1"/>
    <cellStyle name="Lien hypertexte visité" xfId="17687" builtinId="9" hidden="1"/>
    <cellStyle name="Lien hypertexte visité" xfId="17671" builtinId="9" hidden="1"/>
    <cellStyle name="Lien hypertexte visité" xfId="17655" builtinId="9" hidden="1"/>
    <cellStyle name="Lien hypertexte visité" xfId="17639" builtinId="9" hidden="1"/>
    <cellStyle name="Lien hypertexte visité" xfId="17623" builtinId="9" hidden="1"/>
    <cellStyle name="Lien hypertexte visité" xfId="17607" builtinId="9" hidden="1"/>
    <cellStyle name="Lien hypertexte visité" xfId="17591" builtinId="9" hidden="1"/>
    <cellStyle name="Lien hypertexte visité" xfId="17575" builtinId="9" hidden="1"/>
    <cellStyle name="Lien hypertexte visité" xfId="17559" builtinId="9" hidden="1"/>
    <cellStyle name="Lien hypertexte visité" xfId="17543" builtinId="9" hidden="1"/>
    <cellStyle name="Lien hypertexte visité" xfId="17527" builtinId="9" hidden="1"/>
    <cellStyle name="Lien hypertexte visité" xfId="17511" builtinId="9" hidden="1"/>
    <cellStyle name="Lien hypertexte visité" xfId="17495" builtinId="9" hidden="1"/>
    <cellStyle name="Lien hypertexte visité" xfId="17479" builtinId="9" hidden="1"/>
    <cellStyle name="Lien hypertexte visité" xfId="17463" builtinId="9" hidden="1"/>
    <cellStyle name="Lien hypertexte visité" xfId="17447" builtinId="9" hidden="1"/>
    <cellStyle name="Lien hypertexte visité" xfId="17431" builtinId="9" hidden="1"/>
    <cellStyle name="Lien hypertexte visité" xfId="17415" builtinId="9" hidden="1"/>
    <cellStyle name="Lien hypertexte visité" xfId="17399" builtinId="9" hidden="1"/>
    <cellStyle name="Lien hypertexte visité" xfId="17383" builtinId="9" hidden="1"/>
    <cellStyle name="Lien hypertexte visité" xfId="17367" builtinId="9" hidden="1"/>
    <cellStyle name="Lien hypertexte visité" xfId="17351" builtinId="9" hidden="1"/>
    <cellStyle name="Lien hypertexte visité" xfId="17335" builtinId="9" hidden="1"/>
    <cellStyle name="Lien hypertexte visité" xfId="17319" builtinId="9" hidden="1"/>
    <cellStyle name="Lien hypertexte visité" xfId="17303" builtinId="9" hidden="1"/>
    <cellStyle name="Lien hypertexte visité" xfId="17287" builtinId="9" hidden="1"/>
    <cellStyle name="Lien hypertexte visité" xfId="17271" builtinId="9" hidden="1"/>
    <cellStyle name="Lien hypertexte visité" xfId="17255" builtinId="9" hidden="1"/>
    <cellStyle name="Lien hypertexte visité" xfId="17239" builtinId="9" hidden="1"/>
    <cellStyle name="Lien hypertexte visité" xfId="17223" builtinId="9" hidden="1"/>
    <cellStyle name="Lien hypertexte visité" xfId="17207" builtinId="9" hidden="1"/>
    <cellStyle name="Lien hypertexte visité" xfId="17191" builtinId="9" hidden="1"/>
    <cellStyle name="Lien hypertexte visité" xfId="17175" builtinId="9" hidden="1"/>
    <cellStyle name="Lien hypertexte visité" xfId="17159" builtinId="9" hidden="1"/>
    <cellStyle name="Lien hypertexte visité" xfId="17143" builtinId="9" hidden="1"/>
    <cellStyle name="Lien hypertexte visité" xfId="17127" builtinId="9" hidden="1"/>
    <cellStyle name="Lien hypertexte visité" xfId="17111" builtinId="9" hidden="1"/>
    <cellStyle name="Lien hypertexte visité" xfId="17095" builtinId="9" hidden="1"/>
    <cellStyle name="Lien hypertexte visité" xfId="17079" builtinId="9" hidden="1"/>
    <cellStyle name="Lien hypertexte visité" xfId="17063" builtinId="9" hidden="1"/>
    <cellStyle name="Lien hypertexte visité" xfId="17047" builtinId="9" hidden="1"/>
    <cellStyle name="Lien hypertexte visité" xfId="17031" builtinId="9" hidden="1"/>
    <cellStyle name="Lien hypertexte visité" xfId="17015" builtinId="9" hidden="1"/>
    <cellStyle name="Lien hypertexte visité" xfId="16999" builtinId="9" hidden="1"/>
    <cellStyle name="Lien hypertexte visité" xfId="16983" builtinId="9" hidden="1"/>
    <cellStyle name="Lien hypertexte visité" xfId="16967" builtinId="9" hidden="1"/>
    <cellStyle name="Lien hypertexte visité" xfId="16951" builtinId="9" hidden="1"/>
    <cellStyle name="Lien hypertexte visité" xfId="16935" builtinId="9" hidden="1"/>
    <cellStyle name="Lien hypertexte visité" xfId="16919" builtinId="9" hidden="1"/>
    <cellStyle name="Lien hypertexte visité" xfId="16903" builtinId="9" hidden="1"/>
    <cellStyle name="Lien hypertexte visité" xfId="16887" builtinId="9" hidden="1"/>
    <cellStyle name="Lien hypertexte visité" xfId="16871" builtinId="9" hidden="1"/>
    <cellStyle name="Lien hypertexte visité" xfId="16855" builtinId="9" hidden="1"/>
    <cellStyle name="Lien hypertexte visité" xfId="16839" builtinId="9" hidden="1"/>
    <cellStyle name="Lien hypertexte visité" xfId="16823" builtinId="9" hidden="1"/>
    <cellStyle name="Lien hypertexte visité" xfId="16807" builtinId="9" hidden="1"/>
    <cellStyle name="Lien hypertexte visité" xfId="16791" builtinId="9" hidden="1"/>
    <cellStyle name="Lien hypertexte visité" xfId="16775" builtinId="9" hidden="1"/>
    <cellStyle name="Lien hypertexte visité" xfId="16759" builtinId="9" hidden="1"/>
    <cellStyle name="Lien hypertexte visité" xfId="16743" builtinId="9" hidden="1"/>
    <cellStyle name="Lien hypertexte visité" xfId="16727" builtinId="9" hidden="1"/>
    <cellStyle name="Lien hypertexte visité" xfId="16711" builtinId="9" hidden="1"/>
    <cellStyle name="Lien hypertexte visité" xfId="16695" builtinId="9" hidden="1"/>
    <cellStyle name="Lien hypertexte visité" xfId="16679" builtinId="9" hidden="1"/>
    <cellStyle name="Lien hypertexte visité" xfId="16663" builtinId="9" hidden="1"/>
    <cellStyle name="Lien hypertexte visité" xfId="16647" builtinId="9" hidden="1"/>
    <cellStyle name="Lien hypertexte visité" xfId="16631" builtinId="9" hidden="1"/>
    <cellStyle name="Lien hypertexte visité" xfId="16615" builtinId="9" hidden="1"/>
    <cellStyle name="Lien hypertexte visité" xfId="16599" builtinId="9" hidden="1"/>
    <cellStyle name="Lien hypertexte visité" xfId="16583" builtinId="9" hidden="1"/>
    <cellStyle name="Lien hypertexte visité" xfId="16567" builtinId="9" hidden="1"/>
    <cellStyle name="Lien hypertexte visité" xfId="16551" builtinId="9" hidden="1"/>
    <cellStyle name="Lien hypertexte visité" xfId="16535" builtinId="9" hidden="1"/>
    <cellStyle name="Lien hypertexte visité" xfId="16519" builtinId="9" hidden="1"/>
    <cellStyle name="Lien hypertexte visité" xfId="16503" builtinId="9" hidden="1"/>
    <cellStyle name="Lien hypertexte visité" xfId="16487" builtinId="9" hidden="1"/>
    <cellStyle name="Lien hypertexte visité" xfId="16471" builtinId="9" hidden="1"/>
    <cellStyle name="Lien hypertexte visité" xfId="16455" builtinId="9" hidden="1"/>
    <cellStyle name="Lien hypertexte visité" xfId="16439" builtinId="9" hidden="1"/>
    <cellStyle name="Lien hypertexte visité" xfId="16423" builtinId="9" hidden="1"/>
    <cellStyle name="Lien hypertexte visité" xfId="16407" builtinId="9" hidden="1"/>
    <cellStyle name="Lien hypertexte visité" xfId="16391" builtinId="9" hidden="1"/>
    <cellStyle name="Lien hypertexte visité" xfId="16375" builtinId="9" hidden="1"/>
    <cellStyle name="Lien hypertexte visité" xfId="16359" builtinId="9" hidden="1"/>
    <cellStyle name="Lien hypertexte visité" xfId="16343" builtinId="9" hidden="1"/>
    <cellStyle name="Lien hypertexte visité" xfId="16327" builtinId="9" hidden="1"/>
    <cellStyle name="Lien hypertexte visité" xfId="16311" builtinId="9" hidden="1"/>
    <cellStyle name="Lien hypertexte visité" xfId="16295" builtinId="9" hidden="1"/>
    <cellStyle name="Lien hypertexte visité" xfId="16279" builtinId="9" hidden="1"/>
    <cellStyle name="Lien hypertexte visité" xfId="16263" builtinId="9" hidden="1"/>
    <cellStyle name="Lien hypertexte visité" xfId="16247" builtinId="9" hidden="1"/>
    <cellStyle name="Lien hypertexte visité" xfId="16231" builtinId="9" hidden="1"/>
    <cellStyle name="Lien hypertexte visité" xfId="16215" builtinId="9" hidden="1"/>
    <cellStyle name="Lien hypertexte visité" xfId="16199" builtinId="9" hidden="1"/>
    <cellStyle name="Lien hypertexte visité" xfId="16183" builtinId="9" hidden="1"/>
    <cellStyle name="Lien hypertexte visité" xfId="16167" builtinId="9" hidden="1"/>
    <cellStyle name="Lien hypertexte visité" xfId="16151" builtinId="9" hidden="1"/>
    <cellStyle name="Lien hypertexte visité" xfId="16135" builtinId="9" hidden="1"/>
    <cellStyle name="Lien hypertexte visité" xfId="16119" builtinId="9" hidden="1"/>
    <cellStyle name="Lien hypertexte visité" xfId="16103" builtinId="9" hidden="1"/>
    <cellStyle name="Lien hypertexte visité" xfId="16087" builtinId="9" hidden="1"/>
    <cellStyle name="Lien hypertexte visité" xfId="16071" builtinId="9" hidden="1"/>
    <cellStyle name="Lien hypertexte visité" xfId="16055" builtinId="9" hidden="1"/>
    <cellStyle name="Lien hypertexte visité" xfId="16039" builtinId="9" hidden="1"/>
    <cellStyle name="Lien hypertexte visité" xfId="16023" builtinId="9" hidden="1"/>
    <cellStyle name="Lien hypertexte visité" xfId="16007" builtinId="9" hidden="1"/>
    <cellStyle name="Lien hypertexte visité" xfId="15991" builtinId="9" hidden="1"/>
    <cellStyle name="Lien hypertexte visité" xfId="15975" builtinId="9" hidden="1"/>
    <cellStyle name="Lien hypertexte visité" xfId="15959" builtinId="9" hidden="1"/>
    <cellStyle name="Lien hypertexte visité" xfId="15943" builtinId="9" hidden="1"/>
    <cellStyle name="Lien hypertexte visité" xfId="15927" builtinId="9" hidden="1"/>
    <cellStyle name="Lien hypertexte visité" xfId="15911" builtinId="9" hidden="1"/>
    <cellStyle name="Lien hypertexte visité" xfId="15895" builtinId="9" hidden="1"/>
    <cellStyle name="Lien hypertexte visité" xfId="15879" builtinId="9" hidden="1"/>
    <cellStyle name="Lien hypertexte visité" xfId="15863" builtinId="9" hidden="1"/>
    <cellStyle name="Lien hypertexte visité" xfId="15847" builtinId="9" hidden="1"/>
    <cellStyle name="Lien hypertexte visité" xfId="15831" builtinId="9" hidden="1"/>
    <cellStyle name="Lien hypertexte visité" xfId="15815" builtinId="9" hidden="1"/>
    <cellStyle name="Lien hypertexte visité" xfId="15799" builtinId="9" hidden="1"/>
    <cellStyle name="Lien hypertexte visité" xfId="15783" builtinId="9" hidden="1"/>
    <cellStyle name="Lien hypertexte visité" xfId="15767" builtinId="9" hidden="1"/>
    <cellStyle name="Lien hypertexte visité" xfId="15751" builtinId="9" hidden="1"/>
    <cellStyle name="Lien hypertexte visité" xfId="15735" builtinId="9" hidden="1"/>
    <cellStyle name="Lien hypertexte visité" xfId="15719" builtinId="9" hidden="1"/>
    <cellStyle name="Lien hypertexte visité" xfId="15703" builtinId="9" hidden="1"/>
    <cellStyle name="Lien hypertexte visité" xfId="15687" builtinId="9" hidden="1"/>
    <cellStyle name="Lien hypertexte visité" xfId="15671" builtinId="9" hidden="1"/>
    <cellStyle name="Lien hypertexte visité" xfId="15655" builtinId="9" hidden="1"/>
    <cellStyle name="Lien hypertexte visité" xfId="15639" builtinId="9" hidden="1"/>
    <cellStyle name="Lien hypertexte visité" xfId="15623" builtinId="9" hidden="1"/>
    <cellStyle name="Lien hypertexte visité" xfId="15607" builtinId="9" hidden="1"/>
    <cellStyle name="Lien hypertexte visité" xfId="15591" builtinId="9" hidden="1"/>
    <cellStyle name="Lien hypertexte visité" xfId="15575" builtinId="9" hidden="1"/>
    <cellStyle name="Lien hypertexte visité" xfId="15559" builtinId="9" hidden="1"/>
    <cellStyle name="Lien hypertexte visité" xfId="15543" builtinId="9" hidden="1"/>
    <cellStyle name="Lien hypertexte visité" xfId="15527" builtinId="9" hidden="1"/>
    <cellStyle name="Lien hypertexte visité" xfId="15511" builtinId="9" hidden="1"/>
    <cellStyle name="Lien hypertexte visité" xfId="15495" builtinId="9" hidden="1"/>
    <cellStyle name="Lien hypertexte visité" xfId="15479" builtinId="9" hidden="1"/>
    <cellStyle name="Lien hypertexte visité" xfId="15463" builtinId="9" hidden="1"/>
    <cellStyle name="Lien hypertexte visité" xfId="15447" builtinId="9" hidden="1"/>
    <cellStyle name="Lien hypertexte visité" xfId="15431" builtinId="9" hidden="1"/>
    <cellStyle name="Lien hypertexte visité" xfId="15415" builtinId="9" hidden="1"/>
    <cellStyle name="Lien hypertexte visité" xfId="15399" builtinId="9" hidden="1"/>
    <cellStyle name="Lien hypertexte visité" xfId="15383" builtinId="9" hidden="1"/>
    <cellStyle name="Lien hypertexte visité" xfId="15367" builtinId="9" hidden="1"/>
    <cellStyle name="Lien hypertexte visité" xfId="15351" builtinId="9" hidden="1"/>
    <cellStyle name="Lien hypertexte visité" xfId="15335" builtinId="9" hidden="1"/>
    <cellStyle name="Lien hypertexte visité" xfId="15319" builtinId="9" hidden="1"/>
    <cellStyle name="Lien hypertexte visité" xfId="15303" builtinId="9" hidden="1"/>
    <cellStyle name="Lien hypertexte visité" xfId="15287" builtinId="9" hidden="1"/>
    <cellStyle name="Lien hypertexte visité" xfId="15271" builtinId="9" hidden="1"/>
    <cellStyle name="Lien hypertexte visité" xfId="15255" builtinId="9" hidden="1"/>
    <cellStyle name="Lien hypertexte visité" xfId="15239" builtinId="9" hidden="1"/>
    <cellStyle name="Lien hypertexte visité" xfId="15223" builtinId="9" hidden="1"/>
    <cellStyle name="Lien hypertexte visité" xfId="15207" builtinId="9" hidden="1"/>
    <cellStyle name="Lien hypertexte visité" xfId="15191" builtinId="9" hidden="1"/>
    <cellStyle name="Lien hypertexte visité" xfId="15175" builtinId="9" hidden="1"/>
    <cellStyle name="Lien hypertexte visité" xfId="15159" builtinId="9" hidden="1"/>
    <cellStyle name="Lien hypertexte visité" xfId="15143" builtinId="9" hidden="1"/>
    <cellStyle name="Lien hypertexte visité" xfId="15127" builtinId="9" hidden="1"/>
    <cellStyle name="Lien hypertexte visité" xfId="15111" builtinId="9" hidden="1"/>
    <cellStyle name="Lien hypertexte visité" xfId="15095" builtinId="9" hidden="1"/>
    <cellStyle name="Lien hypertexte visité" xfId="15079" builtinId="9" hidden="1"/>
    <cellStyle name="Lien hypertexte visité" xfId="15063" builtinId="9" hidden="1"/>
    <cellStyle name="Lien hypertexte visité" xfId="15047" builtinId="9" hidden="1"/>
    <cellStyle name="Lien hypertexte visité" xfId="15031" builtinId="9" hidden="1"/>
    <cellStyle name="Lien hypertexte visité" xfId="15015" builtinId="9" hidden="1"/>
    <cellStyle name="Lien hypertexte visité" xfId="14999" builtinId="9" hidden="1"/>
    <cellStyle name="Lien hypertexte visité" xfId="14983" builtinId="9" hidden="1"/>
    <cellStyle name="Lien hypertexte visité" xfId="14967" builtinId="9" hidden="1"/>
    <cellStyle name="Lien hypertexte visité" xfId="14951" builtinId="9" hidden="1"/>
    <cellStyle name="Lien hypertexte visité" xfId="14935" builtinId="9" hidden="1"/>
    <cellStyle name="Lien hypertexte visité" xfId="14919" builtinId="9" hidden="1"/>
    <cellStyle name="Lien hypertexte visité" xfId="14903" builtinId="9" hidden="1"/>
    <cellStyle name="Lien hypertexte visité" xfId="14887" builtinId="9" hidden="1"/>
    <cellStyle name="Lien hypertexte visité" xfId="14871" builtinId="9" hidden="1"/>
    <cellStyle name="Lien hypertexte visité" xfId="14855" builtinId="9" hidden="1"/>
    <cellStyle name="Lien hypertexte visité" xfId="14839" builtinId="9" hidden="1"/>
    <cellStyle name="Lien hypertexte visité" xfId="14823" builtinId="9" hidden="1"/>
    <cellStyle name="Lien hypertexte visité" xfId="14807" builtinId="9" hidden="1"/>
    <cellStyle name="Lien hypertexte visité" xfId="14791" builtinId="9" hidden="1"/>
    <cellStyle name="Lien hypertexte visité" xfId="14775" builtinId="9" hidden="1"/>
    <cellStyle name="Lien hypertexte visité" xfId="14759" builtinId="9" hidden="1"/>
    <cellStyle name="Lien hypertexte visité" xfId="14743" builtinId="9" hidden="1"/>
    <cellStyle name="Lien hypertexte visité" xfId="14727" builtinId="9" hidden="1"/>
    <cellStyle name="Lien hypertexte visité" xfId="14711" builtinId="9" hidden="1"/>
    <cellStyle name="Lien hypertexte visité" xfId="14695" builtinId="9" hidden="1"/>
    <cellStyle name="Lien hypertexte visité" xfId="14679" builtinId="9" hidden="1"/>
    <cellStyle name="Lien hypertexte visité" xfId="14663" builtinId="9" hidden="1"/>
    <cellStyle name="Lien hypertexte visité" xfId="14647" builtinId="9" hidden="1"/>
    <cellStyle name="Lien hypertexte visité" xfId="14631" builtinId="9" hidden="1"/>
    <cellStyle name="Lien hypertexte visité" xfId="14615" builtinId="9" hidden="1"/>
    <cellStyle name="Lien hypertexte visité" xfId="14599" builtinId="9" hidden="1"/>
    <cellStyle name="Lien hypertexte visité" xfId="14583" builtinId="9" hidden="1"/>
    <cellStyle name="Lien hypertexte visité" xfId="14567" builtinId="9" hidden="1"/>
    <cellStyle name="Lien hypertexte visité" xfId="14551" builtinId="9" hidden="1"/>
    <cellStyle name="Lien hypertexte visité" xfId="14535" builtinId="9" hidden="1"/>
    <cellStyle name="Lien hypertexte visité" xfId="14519" builtinId="9" hidden="1"/>
    <cellStyle name="Lien hypertexte visité" xfId="14509" builtinId="9" hidden="1"/>
    <cellStyle name="Lien hypertexte visité" xfId="14501" builtinId="9" hidden="1"/>
    <cellStyle name="Lien hypertexte visité" xfId="14493" builtinId="9" hidden="1"/>
    <cellStyle name="Lien hypertexte visité" xfId="14485" builtinId="9" hidden="1"/>
    <cellStyle name="Lien hypertexte visité" xfId="14477" builtinId="9" hidden="1"/>
    <cellStyle name="Lien hypertexte visité" xfId="14469" builtinId="9" hidden="1"/>
    <cellStyle name="Lien hypertexte visité" xfId="14461" builtinId="9" hidden="1"/>
    <cellStyle name="Lien hypertexte visité" xfId="14453" builtinId="9" hidden="1"/>
    <cellStyle name="Lien hypertexte visité" xfId="14445" builtinId="9" hidden="1"/>
    <cellStyle name="Lien hypertexte visité" xfId="14437" builtinId="9" hidden="1"/>
    <cellStyle name="Lien hypertexte visité" xfId="14429" builtinId="9" hidden="1"/>
    <cellStyle name="Lien hypertexte visité" xfId="14421" builtinId="9" hidden="1"/>
    <cellStyle name="Lien hypertexte visité" xfId="14413" builtinId="9" hidden="1"/>
    <cellStyle name="Lien hypertexte visité" xfId="14405" builtinId="9" hidden="1"/>
    <cellStyle name="Lien hypertexte visité" xfId="14397" builtinId="9" hidden="1"/>
    <cellStyle name="Lien hypertexte visité" xfId="14389" builtinId="9" hidden="1"/>
    <cellStyle name="Lien hypertexte visité" xfId="14381" builtinId="9" hidden="1"/>
    <cellStyle name="Lien hypertexte visité" xfId="14373" builtinId="9" hidden="1"/>
    <cellStyle name="Lien hypertexte visité" xfId="14365" builtinId="9" hidden="1"/>
    <cellStyle name="Lien hypertexte visité" xfId="14357" builtinId="9" hidden="1"/>
    <cellStyle name="Lien hypertexte visité" xfId="14349" builtinId="9" hidden="1"/>
    <cellStyle name="Lien hypertexte visité" xfId="14341" builtinId="9" hidden="1"/>
    <cellStyle name="Lien hypertexte visité" xfId="14333" builtinId="9" hidden="1"/>
    <cellStyle name="Lien hypertexte visité" xfId="14325" builtinId="9" hidden="1"/>
    <cellStyle name="Lien hypertexte visité" xfId="14317" builtinId="9" hidden="1"/>
    <cellStyle name="Lien hypertexte visité" xfId="14309" builtinId="9" hidden="1"/>
    <cellStyle name="Lien hypertexte visité" xfId="14301" builtinId="9" hidden="1"/>
    <cellStyle name="Lien hypertexte visité" xfId="14293" builtinId="9" hidden="1"/>
    <cellStyle name="Lien hypertexte visité" xfId="14285" builtinId="9" hidden="1"/>
    <cellStyle name="Lien hypertexte visité" xfId="14277" builtinId="9" hidden="1"/>
    <cellStyle name="Lien hypertexte visité" xfId="14269" builtinId="9" hidden="1"/>
    <cellStyle name="Lien hypertexte visité" xfId="14261" builtinId="9" hidden="1"/>
    <cellStyle name="Lien hypertexte visité" xfId="14253" builtinId="9" hidden="1"/>
    <cellStyle name="Lien hypertexte visité" xfId="14245" builtinId="9" hidden="1"/>
    <cellStyle name="Lien hypertexte visité" xfId="14237" builtinId="9" hidden="1"/>
    <cellStyle name="Lien hypertexte visité" xfId="14229" builtinId="9" hidden="1"/>
    <cellStyle name="Lien hypertexte visité" xfId="14221" builtinId="9" hidden="1"/>
    <cellStyle name="Lien hypertexte visité" xfId="14213" builtinId="9" hidden="1"/>
    <cellStyle name="Lien hypertexte visité" xfId="14205" builtinId="9" hidden="1"/>
    <cellStyle name="Lien hypertexte visité" xfId="14197" builtinId="9" hidden="1"/>
    <cellStyle name="Lien hypertexte visité" xfId="14189" builtinId="9" hidden="1"/>
    <cellStyle name="Lien hypertexte visité" xfId="14181" builtinId="9" hidden="1"/>
    <cellStyle name="Lien hypertexte visité" xfId="14173" builtinId="9" hidden="1"/>
    <cellStyle name="Lien hypertexte visité" xfId="14165" builtinId="9" hidden="1"/>
    <cellStyle name="Lien hypertexte visité" xfId="14157" builtinId="9" hidden="1"/>
    <cellStyle name="Lien hypertexte visité" xfId="14149" builtinId="9" hidden="1"/>
    <cellStyle name="Lien hypertexte visité" xfId="14141" builtinId="9" hidden="1"/>
    <cellStyle name="Lien hypertexte visité" xfId="14133" builtinId="9" hidden="1"/>
    <cellStyle name="Lien hypertexte visité" xfId="14125" builtinId="9" hidden="1"/>
    <cellStyle name="Lien hypertexte visité" xfId="14117" builtinId="9" hidden="1"/>
    <cellStyle name="Lien hypertexte visité" xfId="14109" builtinId="9" hidden="1"/>
    <cellStyle name="Lien hypertexte visité" xfId="14101" builtinId="9" hidden="1"/>
    <cellStyle name="Lien hypertexte visité" xfId="14093" builtinId="9" hidden="1"/>
    <cellStyle name="Lien hypertexte visité" xfId="14085" builtinId="9" hidden="1"/>
    <cellStyle name="Lien hypertexte visité" xfId="14077" builtinId="9" hidden="1"/>
    <cellStyle name="Lien hypertexte visité" xfId="14069" builtinId="9" hidden="1"/>
    <cellStyle name="Lien hypertexte visité" xfId="14061" builtinId="9" hidden="1"/>
    <cellStyle name="Lien hypertexte visité" xfId="14053" builtinId="9" hidden="1"/>
    <cellStyle name="Lien hypertexte visité" xfId="14045" builtinId="9" hidden="1"/>
    <cellStyle name="Lien hypertexte visité" xfId="14037" builtinId="9" hidden="1"/>
    <cellStyle name="Lien hypertexte visité" xfId="14029" builtinId="9" hidden="1"/>
    <cellStyle name="Lien hypertexte visité" xfId="14021" builtinId="9" hidden="1"/>
    <cellStyle name="Lien hypertexte visité" xfId="14013" builtinId="9" hidden="1"/>
    <cellStyle name="Lien hypertexte visité" xfId="14005" builtinId="9" hidden="1"/>
    <cellStyle name="Lien hypertexte visité" xfId="13997" builtinId="9" hidden="1"/>
    <cellStyle name="Lien hypertexte visité" xfId="13989" builtinId="9" hidden="1"/>
    <cellStyle name="Lien hypertexte visité" xfId="13981" builtinId="9" hidden="1"/>
    <cellStyle name="Lien hypertexte visité" xfId="13973" builtinId="9" hidden="1"/>
    <cellStyle name="Lien hypertexte visité" xfId="13965" builtinId="9" hidden="1"/>
    <cellStyle name="Lien hypertexte visité" xfId="13957" builtinId="9" hidden="1"/>
    <cellStyle name="Lien hypertexte visité" xfId="13949" builtinId="9" hidden="1"/>
    <cellStyle name="Lien hypertexte visité" xfId="13941" builtinId="9" hidden="1"/>
    <cellStyle name="Lien hypertexte visité" xfId="13933" builtinId="9" hidden="1"/>
    <cellStyle name="Lien hypertexte visité" xfId="13925" builtinId="9" hidden="1"/>
    <cellStyle name="Lien hypertexte visité" xfId="13917" builtinId="9" hidden="1"/>
    <cellStyle name="Lien hypertexte visité" xfId="13909" builtinId="9" hidden="1"/>
    <cellStyle name="Lien hypertexte visité" xfId="13901" builtinId="9" hidden="1"/>
    <cellStyle name="Lien hypertexte visité" xfId="13893" builtinId="9" hidden="1"/>
    <cellStyle name="Lien hypertexte visité" xfId="13885" builtinId="9" hidden="1"/>
    <cellStyle name="Lien hypertexte visité" xfId="13877" builtinId="9" hidden="1"/>
    <cellStyle name="Lien hypertexte visité" xfId="13869" builtinId="9" hidden="1"/>
    <cellStyle name="Lien hypertexte visité" xfId="13861" builtinId="9" hidden="1"/>
    <cellStyle name="Lien hypertexte visité" xfId="13853" builtinId="9" hidden="1"/>
    <cellStyle name="Lien hypertexte visité" xfId="13845" builtinId="9" hidden="1"/>
    <cellStyle name="Lien hypertexte visité" xfId="13837" builtinId="9" hidden="1"/>
    <cellStyle name="Lien hypertexte visité" xfId="13829" builtinId="9" hidden="1"/>
    <cellStyle name="Lien hypertexte visité" xfId="13821" builtinId="9" hidden="1"/>
    <cellStyle name="Lien hypertexte visité" xfId="13813" builtinId="9" hidden="1"/>
    <cellStyle name="Lien hypertexte visité" xfId="13805" builtinId="9" hidden="1"/>
    <cellStyle name="Lien hypertexte visité" xfId="13797" builtinId="9" hidden="1"/>
    <cellStyle name="Lien hypertexte visité" xfId="13789" builtinId="9" hidden="1"/>
    <cellStyle name="Lien hypertexte visité" xfId="13781" builtinId="9" hidden="1"/>
    <cellStyle name="Lien hypertexte visité" xfId="13773" builtinId="9" hidden="1"/>
    <cellStyle name="Lien hypertexte visité" xfId="13765" builtinId="9" hidden="1"/>
    <cellStyle name="Lien hypertexte visité" xfId="13757" builtinId="9" hidden="1"/>
    <cellStyle name="Lien hypertexte visité" xfId="13749" builtinId="9" hidden="1"/>
    <cellStyle name="Lien hypertexte visité" xfId="13741" builtinId="9" hidden="1"/>
    <cellStyle name="Lien hypertexte visité" xfId="13733" builtinId="9" hidden="1"/>
    <cellStyle name="Lien hypertexte visité" xfId="13725" builtinId="9" hidden="1"/>
    <cellStyle name="Lien hypertexte visité" xfId="13717" builtinId="9" hidden="1"/>
    <cellStyle name="Lien hypertexte visité" xfId="13709" builtinId="9" hidden="1"/>
    <cellStyle name="Lien hypertexte visité" xfId="13701" builtinId="9" hidden="1"/>
    <cellStyle name="Lien hypertexte visité" xfId="13693" builtinId="9" hidden="1"/>
    <cellStyle name="Lien hypertexte visité" xfId="13685" builtinId="9" hidden="1"/>
    <cellStyle name="Lien hypertexte visité" xfId="13677" builtinId="9" hidden="1"/>
    <cellStyle name="Lien hypertexte visité" xfId="13669" builtinId="9" hidden="1"/>
    <cellStyle name="Lien hypertexte visité" xfId="13661" builtinId="9" hidden="1"/>
    <cellStyle name="Lien hypertexte visité" xfId="13653" builtinId="9" hidden="1"/>
    <cellStyle name="Lien hypertexte visité" xfId="13645" builtinId="9" hidden="1"/>
    <cellStyle name="Lien hypertexte visité" xfId="13637" builtinId="9" hidden="1"/>
    <cellStyle name="Lien hypertexte visité" xfId="13629" builtinId="9" hidden="1"/>
    <cellStyle name="Lien hypertexte visité" xfId="13621" builtinId="9" hidden="1"/>
    <cellStyle name="Lien hypertexte visité" xfId="13613" builtinId="9" hidden="1"/>
    <cellStyle name="Lien hypertexte visité" xfId="13605" builtinId="9" hidden="1"/>
    <cellStyle name="Lien hypertexte visité" xfId="13597" builtinId="9" hidden="1"/>
    <cellStyle name="Lien hypertexte visité" xfId="13589" builtinId="9" hidden="1"/>
    <cellStyle name="Lien hypertexte visité" xfId="13581" builtinId="9" hidden="1"/>
    <cellStyle name="Lien hypertexte visité" xfId="13573" builtinId="9" hidden="1"/>
    <cellStyle name="Lien hypertexte visité" xfId="13565" builtinId="9" hidden="1"/>
    <cellStyle name="Lien hypertexte visité" xfId="13557" builtinId="9" hidden="1"/>
    <cellStyle name="Lien hypertexte visité" xfId="13549" builtinId="9" hidden="1"/>
    <cellStyle name="Lien hypertexte visité" xfId="13541" builtinId="9" hidden="1"/>
    <cellStyle name="Lien hypertexte visité" xfId="13533" builtinId="9" hidden="1"/>
    <cellStyle name="Lien hypertexte visité" xfId="13525" builtinId="9" hidden="1"/>
    <cellStyle name="Lien hypertexte visité" xfId="13517" builtinId="9" hidden="1"/>
    <cellStyle name="Lien hypertexte visité" xfId="13509" builtinId="9" hidden="1"/>
    <cellStyle name="Lien hypertexte visité" xfId="13501" builtinId="9" hidden="1"/>
    <cellStyle name="Lien hypertexte visité" xfId="13493" builtinId="9" hidden="1"/>
    <cellStyle name="Lien hypertexte visité" xfId="13485" builtinId="9" hidden="1"/>
    <cellStyle name="Lien hypertexte visité" xfId="13477" builtinId="9" hidden="1"/>
    <cellStyle name="Lien hypertexte visité" xfId="13469" builtinId="9" hidden="1"/>
    <cellStyle name="Lien hypertexte visité" xfId="13461" builtinId="9" hidden="1"/>
    <cellStyle name="Lien hypertexte visité" xfId="13453" builtinId="9" hidden="1"/>
    <cellStyle name="Lien hypertexte visité" xfId="13445" builtinId="9" hidden="1"/>
    <cellStyle name="Lien hypertexte visité" xfId="13437" builtinId="9" hidden="1"/>
    <cellStyle name="Lien hypertexte visité" xfId="13429" builtinId="9" hidden="1"/>
    <cellStyle name="Lien hypertexte visité" xfId="13421" builtinId="9" hidden="1"/>
    <cellStyle name="Lien hypertexte visité" xfId="13413" builtinId="9" hidden="1"/>
    <cellStyle name="Lien hypertexte visité" xfId="13405" builtinId="9" hidden="1"/>
    <cellStyle name="Lien hypertexte visité" xfId="13397" builtinId="9" hidden="1"/>
    <cellStyle name="Lien hypertexte visité" xfId="13389" builtinId="9" hidden="1"/>
    <cellStyle name="Lien hypertexte visité" xfId="13381" builtinId="9" hidden="1"/>
    <cellStyle name="Lien hypertexte visité" xfId="13373" builtinId="9" hidden="1"/>
    <cellStyle name="Lien hypertexte visité" xfId="13365" builtinId="9" hidden="1"/>
    <cellStyle name="Lien hypertexte visité" xfId="13357" builtinId="9" hidden="1"/>
    <cellStyle name="Lien hypertexte visité" xfId="13349" builtinId="9" hidden="1"/>
    <cellStyle name="Lien hypertexte visité" xfId="13341" builtinId="9" hidden="1"/>
    <cellStyle name="Lien hypertexte visité" xfId="13333" builtinId="9" hidden="1"/>
    <cellStyle name="Lien hypertexte visité" xfId="13325" builtinId="9" hidden="1"/>
    <cellStyle name="Lien hypertexte visité" xfId="13317" builtinId="9" hidden="1"/>
    <cellStyle name="Lien hypertexte visité" xfId="13309" builtinId="9" hidden="1"/>
    <cellStyle name="Lien hypertexte visité" xfId="13301" builtinId="9" hidden="1"/>
    <cellStyle name="Lien hypertexte visité" xfId="13293" builtinId="9" hidden="1"/>
    <cellStyle name="Lien hypertexte visité" xfId="13285" builtinId="9" hidden="1"/>
    <cellStyle name="Lien hypertexte visité" xfId="13277" builtinId="9" hidden="1"/>
    <cellStyle name="Lien hypertexte visité" xfId="13269" builtinId="9" hidden="1"/>
    <cellStyle name="Lien hypertexte visité" xfId="13261" builtinId="9" hidden="1"/>
    <cellStyle name="Lien hypertexte visité" xfId="13253" builtinId="9" hidden="1"/>
    <cellStyle name="Lien hypertexte visité" xfId="13245" builtinId="9" hidden="1"/>
    <cellStyle name="Lien hypertexte visité" xfId="13237" builtinId="9" hidden="1"/>
    <cellStyle name="Lien hypertexte visité" xfId="13229" builtinId="9" hidden="1"/>
    <cellStyle name="Lien hypertexte visité" xfId="13221" builtinId="9" hidden="1"/>
    <cellStyle name="Lien hypertexte visité" xfId="13213" builtinId="9" hidden="1"/>
    <cellStyle name="Lien hypertexte visité" xfId="13205" builtinId="9" hidden="1"/>
    <cellStyle name="Lien hypertexte visité" xfId="13197" builtinId="9" hidden="1"/>
    <cellStyle name="Lien hypertexte visité" xfId="13189" builtinId="9" hidden="1"/>
    <cellStyle name="Lien hypertexte visité" xfId="13181" builtinId="9" hidden="1"/>
    <cellStyle name="Lien hypertexte visité" xfId="13173" builtinId="9" hidden="1"/>
    <cellStyle name="Lien hypertexte visité" xfId="13165" builtinId="9" hidden="1"/>
    <cellStyle name="Lien hypertexte visité" xfId="13157" builtinId="9" hidden="1"/>
    <cellStyle name="Lien hypertexte visité" xfId="13149" builtinId="9" hidden="1"/>
    <cellStyle name="Lien hypertexte visité" xfId="13141" builtinId="9" hidden="1"/>
    <cellStyle name="Lien hypertexte visité" xfId="13133" builtinId="9" hidden="1"/>
    <cellStyle name="Lien hypertexte visité" xfId="13125" builtinId="9" hidden="1"/>
    <cellStyle name="Lien hypertexte visité" xfId="13117" builtinId="9" hidden="1"/>
    <cellStyle name="Lien hypertexte visité" xfId="13109" builtinId="9" hidden="1"/>
    <cellStyle name="Lien hypertexte visité" xfId="13101" builtinId="9" hidden="1"/>
    <cellStyle name="Lien hypertexte visité" xfId="13093" builtinId="9" hidden="1"/>
    <cellStyle name="Lien hypertexte visité" xfId="13085" builtinId="9" hidden="1"/>
    <cellStyle name="Lien hypertexte visité" xfId="13077" builtinId="9" hidden="1"/>
    <cellStyle name="Lien hypertexte visité" xfId="13069" builtinId="9" hidden="1"/>
    <cellStyle name="Lien hypertexte visité" xfId="13061" builtinId="9" hidden="1"/>
    <cellStyle name="Lien hypertexte visité" xfId="13053" builtinId="9" hidden="1"/>
    <cellStyle name="Lien hypertexte visité" xfId="13045" builtinId="9" hidden="1"/>
    <cellStyle name="Lien hypertexte visité" xfId="13037" builtinId="9" hidden="1"/>
    <cellStyle name="Lien hypertexte visité" xfId="13029" builtinId="9" hidden="1"/>
    <cellStyle name="Lien hypertexte visité" xfId="13021" builtinId="9" hidden="1"/>
    <cellStyle name="Lien hypertexte visité" xfId="13013" builtinId="9" hidden="1"/>
    <cellStyle name="Lien hypertexte visité" xfId="13005" builtinId="9" hidden="1"/>
    <cellStyle name="Lien hypertexte visité" xfId="12997" builtinId="9" hidden="1"/>
    <cellStyle name="Lien hypertexte visité" xfId="12989" builtinId="9" hidden="1"/>
    <cellStyle name="Lien hypertexte visité" xfId="12981" builtinId="9" hidden="1"/>
    <cellStyle name="Lien hypertexte visité" xfId="12973" builtinId="9" hidden="1"/>
    <cellStyle name="Lien hypertexte visité" xfId="12965" builtinId="9" hidden="1"/>
    <cellStyle name="Lien hypertexte visité" xfId="12957" builtinId="9" hidden="1"/>
    <cellStyle name="Lien hypertexte visité" xfId="12949" builtinId="9" hidden="1"/>
    <cellStyle name="Lien hypertexte visité" xfId="12941" builtinId="9" hidden="1"/>
    <cellStyle name="Lien hypertexte visité" xfId="12933" builtinId="9" hidden="1"/>
    <cellStyle name="Lien hypertexte visité" xfId="12925" builtinId="9" hidden="1"/>
    <cellStyle name="Lien hypertexte visité" xfId="12917" builtinId="9" hidden="1"/>
    <cellStyle name="Lien hypertexte visité" xfId="12909" builtinId="9" hidden="1"/>
    <cellStyle name="Lien hypertexte visité" xfId="12901" builtinId="9" hidden="1"/>
    <cellStyle name="Lien hypertexte visité" xfId="12893" builtinId="9" hidden="1"/>
    <cellStyle name="Lien hypertexte visité" xfId="12885" builtinId="9" hidden="1"/>
    <cellStyle name="Lien hypertexte visité" xfId="12877" builtinId="9" hidden="1"/>
    <cellStyle name="Lien hypertexte visité" xfId="12869" builtinId="9" hidden="1"/>
    <cellStyle name="Lien hypertexte visité" xfId="12861" builtinId="9" hidden="1"/>
    <cellStyle name="Lien hypertexte visité" xfId="12853" builtinId="9" hidden="1"/>
    <cellStyle name="Lien hypertexte visité" xfId="12845" builtinId="9" hidden="1"/>
    <cellStyle name="Lien hypertexte visité" xfId="12837" builtinId="9" hidden="1"/>
    <cellStyle name="Lien hypertexte visité" xfId="12829" builtinId="9" hidden="1"/>
    <cellStyle name="Lien hypertexte visité" xfId="12821" builtinId="9" hidden="1"/>
    <cellStyle name="Lien hypertexte visité" xfId="12813" builtinId="9" hidden="1"/>
    <cellStyle name="Lien hypertexte visité" xfId="12805" builtinId="9" hidden="1"/>
    <cellStyle name="Lien hypertexte visité" xfId="12797" builtinId="9" hidden="1"/>
    <cellStyle name="Lien hypertexte visité" xfId="12789" builtinId="9" hidden="1"/>
    <cellStyle name="Lien hypertexte visité" xfId="12781" builtinId="9" hidden="1"/>
    <cellStyle name="Lien hypertexte visité" xfId="12773" builtinId="9" hidden="1"/>
    <cellStyle name="Lien hypertexte visité" xfId="12765" builtinId="9" hidden="1"/>
    <cellStyle name="Lien hypertexte visité" xfId="12757" builtinId="9" hidden="1"/>
    <cellStyle name="Lien hypertexte visité" xfId="12749" builtinId="9" hidden="1"/>
    <cellStyle name="Lien hypertexte visité" xfId="12741" builtinId="9" hidden="1"/>
    <cellStyle name="Lien hypertexte visité" xfId="12733" builtinId="9" hidden="1"/>
    <cellStyle name="Lien hypertexte visité" xfId="12725" builtinId="9" hidden="1"/>
    <cellStyle name="Lien hypertexte visité" xfId="12717" builtinId="9" hidden="1"/>
    <cellStyle name="Lien hypertexte visité" xfId="12709" builtinId="9" hidden="1"/>
    <cellStyle name="Lien hypertexte visité" xfId="12701" builtinId="9" hidden="1"/>
    <cellStyle name="Lien hypertexte visité" xfId="12693" builtinId="9" hidden="1"/>
    <cellStyle name="Lien hypertexte visité" xfId="12685" builtinId="9" hidden="1"/>
    <cellStyle name="Lien hypertexte visité" xfId="12677" builtinId="9" hidden="1"/>
    <cellStyle name="Lien hypertexte visité" xfId="12669" builtinId="9" hidden="1"/>
    <cellStyle name="Lien hypertexte visité" xfId="12661" builtinId="9" hidden="1"/>
    <cellStyle name="Lien hypertexte visité" xfId="12653" builtinId="9" hidden="1"/>
    <cellStyle name="Lien hypertexte visité" xfId="12645" builtinId="9" hidden="1"/>
    <cellStyle name="Lien hypertexte visité" xfId="12637" builtinId="9" hidden="1"/>
    <cellStyle name="Lien hypertexte visité" xfId="12629" builtinId="9" hidden="1"/>
    <cellStyle name="Lien hypertexte visité" xfId="12621" builtinId="9" hidden="1"/>
    <cellStyle name="Lien hypertexte visité" xfId="12613" builtinId="9" hidden="1"/>
    <cellStyle name="Lien hypertexte visité" xfId="12605" builtinId="9" hidden="1"/>
    <cellStyle name="Lien hypertexte visité" xfId="12597" builtinId="9" hidden="1"/>
    <cellStyle name="Lien hypertexte visité" xfId="12589" builtinId="9" hidden="1"/>
    <cellStyle name="Lien hypertexte visité" xfId="12581" builtinId="9" hidden="1"/>
    <cellStyle name="Lien hypertexte visité" xfId="12573" builtinId="9" hidden="1"/>
    <cellStyle name="Lien hypertexte visité" xfId="12565" builtinId="9" hidden="1"/>
    <cellStyle name="Lien hypertexte visité" xfId="12557" builtinId="9" hidden="1"/>
    <cellStyle name="Lien hypertexte visité" xfId="12549" builtinId="9" hidden="1"/>
    <cellStyle name="Lien hypertexte visité" xfId="12541" builtinId="9" hidden="1"/>
    <cellStyle name="Lien hypertexte visité" xfId="12533" builtinId="9" hidden="1"/>
    <cellStyle name="Lien hypertexte visité" xfId="12525" builtinId="9" hidden="1"/>
    <cellStyle name="Lien hypertexte visité" xfId="12517" builtinId="9" hidden="1"/>
    <cellStyle name="Lien hypertexte visité" xfId="12509" builtinId="9" hidden="1"/>
    <cellStyle name="Lien hypertexte visité" xfId="12501" builtinId="9" hidden="1"/>
    <cellStyle name="Lien hypertexte visité" xfId="12493" builtinId="9" hidden="1"/>
    <cellStyle name="Lien hypertexte visité" xfId="12485" builtinId="9" hidden="1"/>
    <cellStyle name="Lien hypertexte visité" xfId="12477" builtinId="9" hidden="1"/>
    <cellStyle name="Lien hypertexte visité" xfId="12469" builtinId="9" hidden="1"/>
    <cellStyle name="Lien hypertexte visité" xfId="12461" builtinId="9" hidden="1"/>
    <cellStyle name="Lien hypertexte visité" xfId="12453" builtinId="9" hidden="1"/>
    <cellStyle name="Lien hypertexte visité" xfId="12445" builtinId="9" hidden="1"/>
    <cellStyle name="Lien hypertexte visité" xfId="12437" builtinId="9" hidden="1"/>
    <cellStyle name="Lien hypertexte visité" xfId="12429" builtinId="9" hidden="1"/>
    <cellStyle name="Lien hypertexte visité" xfId="12421" builtinId="9" hidden="1"/>
    <cellStyle name="Lien hypertexte visité" xfId="12413" builtinId="9" hidden="1"/>
    <cellStyle name="Lien hypertexte visité" xfId="12405" builtinId="9" hidden="1"/>
    <cellStyle name="Lien hypertexte visité" xfId="12397" builtinId="9" hidden="1"/>
    <cellStyle name="Lien hypertexte visité" xfId="12389" builtinId="9" hidden="1"/>
    <cellStyle name="Lien hypertexte visité" xfId="12381" builtinId="9" hidden="1"/>
    <cellStyle name="Lien hypertexte visité" xfId="12373" builtinId="9" hidden="1"/>
    <cellStyle name="Lien hypertexte visité" xfId="12365" builtinId="9" hidden="1"/>
    <cellStyle name="Lien hypertexte visité" xfId="12357" builtinId="9" hidden="1"/>
    <cellStyle name="Lien hypertexte visité" xfId="12349" builtinId="9" hidden="1"/>
    <cellStyle name="Lien hypertexte visité" xfId="12341" builtinId="9" hidden="1"/>
    <cellStyle name="Lien hypertexte visité" xfId="12333" builtinId="9" hidden="1"/>
    <cellStyle name="Lien hypertexte visité" xfId="12325" builtinId="9" hidden="1"/>
    <cellStyle name="Lien hypertexte visité" xfId="12317" builtinId="9" hidden="1"/>
    <cellStyle name="Lien hypertexte visité" xfId="12309" builtinId="9" hidden="1"/>
    <cellStyle name="Lien hypertexte visité" xfId="12301" builtinId="9" hidden="1"/>
    <cellStyle name="Lien hypertexte visité" xfId="12293" builtinId="9" hidden="1"/>
    <cellStyle name="Lien hypertexte visité" xfId="12285" builtinId="9" hidden="1"/>
    <cellStyle name="Lien hypertexte visité" xfId="12277" builtinId="9" hidden="1"/>
    <cellStyle name="Lien hypertexte visité" xfId="12269" builtinId="9" hidden="1"/>
    <cellStyle name="Lien hypertexte visité" xfId="12261" builtinId="9" hidden="1"/>
    <cellStyle name="Lien hypertexte visité" xfId="12253" builtinId="9" hidden="1"/>
    <cellStyle name="Lien hypertexte visité" xfId="12245" builtinId="9" hidden="1"/>
    <cellStyle name="Lien hypertexte visité" xfId="12237" builtinId="9" hidden="1"/>
    <cellStyle name="Lien hypertexte visité" xfId="12229" builtinId="9" hidden="1"/>
    <cellStyle name="Lien hypertexte visité" xfId="12221" builtinId="9" hidden="1"/>
    <cellStyle name="Lien hypertexte visité" xfId="12213" builtinId="9" hidden="1"/>
    <cellStyle name="Lien hypertexte visité" xfId="12205" builtinId="9" hidden="1"/>
    <cellStyle name="Lien hypertexte visité" xfId="12197" builtinId="9" hidden="1"/>
    <cellStyle name="Lien hypertexte visité" xfId="12189" builtinId="9" hidden="1"/>
    <cellStyle name="Lien hypertexte visité" xfId="12181" builtinId="9" hidden="1"/>
    <cellStyle name="Lien hypertexte visité" xfId="12173" builtinId="9" hidden="1"/>
    <cellStyle name="Lien hypertexte visité" xfId="12165" builtinId="9" hidden="1"/>
    <cellStyle name="Lien hypertexte visité" xfId="12157" builtinId="9" hidden="1"/>
    <cellStyle name="Lien hypertexte visité" xfId="12149" builtinId="9" hidden="1"/>
    <cellStyle name="Lien hypertexte visité" xfId="12141" builtinId="9" hidden="1"/>
    <cellStyle name="Lien hypertexte visité" xfId="12133" builtinId="9" hidden="1"/>
    <cellStyle name="Lien hypertexte visité" xfId="12125" builtinId="9" hidden="1"/>
    <cellStyle name="Lien hypertexte visité" xfId="12117" builtinId="9" hidden="1"/>
    <cellStyle name="Lien hypertexte visité" xfId="12109" builtinId="9" hidden="1"/>
    <cellStyle name="Lien hypertexte visité" xfId="12101" builtinId="9" hidden="1"/>
    <cellStyle name="Lien hypertexte visité" xfId="12093" builtinId="9" hidden="1"/>
    <cellStyle name="Lien hypertexte visité" xfId="12085" builtinId="9" hidden="1"/>
    <cellStyle name="Lien hypertexte visité" xfId="12077" builtinId="9" hidden="1"/>
    <cellStyle name="Lien hypertexte visité" xfId="12069" builtinId="9" hidden="1"/>
    <cellStyle name="Lien hypertexte visité" xfId="12061" builtinId="9" hidden="1"/>
    <cellStyle name="Lien hypertexte visité" xfId="12053" builtinId="9" hidden="1"/>
    <cellStyle name="Lien hypertexte visité" xfId="12045" builtinId="9" hidden="1"/>
    <cellStyle name="Lien hypertexte visité" xfId="12037" builtinId="9" hidden="1"/>
    <cellStyle name="Lien hypertexte visité" xfId="12029" builtinId="9" hidden="1"/>
    <cellStyle name="Lien hypertexte visité" xfId="12021" builtinId="9" hidden="1"/>
    <cellStyle name="Lien hypertexte visité" xfId="12013" builtinId="9" hidden="1"/>
    <cellStyle name="Lien hypertexte visité" xfId="12005" builtinId="9" hidden="1"/>
    <cellStyle name="Lien hypertexte visité" xfId="11997" builtinId="9" hidden="1"/>
    <cellStyle name="Lien hypertexte visité" xfId="11989" builtinId="9" hidden="1"/>
    <cellStyle name="Lien hypertexte visité" xfId="11981" builtinId="9" hidden="1"/>
    <cellStyle name="Lien hypertexte visité" xfId="11973" builtinId="9" hidden="1"/>
    <cellStyle name="Lien hypertexte visité" xfId="11965" builtinId="9" hidden="1"/>
    <cellStyle name="Lien hypertexte visité" xfId="11957" builtinId="9" hidden="1"/>
    <cellStyle name="Lien hypertexte visité" xfId="11949" builtinId="9" hidden="1"/>
    <cellStyle name="Lien hypertexte visité" xfId="11941" builtinId="9" hidden="1"/>
    <cellStyle name="Lien hypertexte visité" xfId="11933" builtinId="9" hidden="1"/>
    <cellStyle name="Lien hypertexte visité" xfId="11925" builtinId="9" hidden="1"/>
    <cellStyle name="Lien hypertexte visité" xfId="11917" builtinId="9" hidden="1"/>
    <cellStyle name="Lien hypertexte visité" xfId="11909" builtinId="9" hidden="1"/>
    <cellStyle name="Lien hypertexte visité" xfId="11901" builtinId="9" hidden="1"/>
    <cellStyle name="Lien hypertexte visité" xfId="11893" builtinId="9" hidden="1"/>
    <cellStyle name="Lien hypertexte visité" xfId="11885" builtinId="9" hidden="1"/>
    <cellStyle name="Lien hypertexte visité" xfId="11877" builtinId="9" hidden="1"/>
    <cellStyle name="Lien hypertexte visité" xfId="11869" builtinId="9" hidden="1"/>
    <cellStyle name="Lien hypertexte visité" xfId="11861" builtinId="9" hidden="1"/>
    <cellStyle name="Lien hypertexte visité" xfId="11853" builtinId="9" hidden="1"/>
    <cellStyle name="Lien hypertexte visité" xfId="11845" builtinId="9" hidden="1"/>
    <cellStyle name="Lien hypertexte visité" xfId="11837" builtinId="9" hidden="1"/>
    <cellStyle name="Lien hypertexte visité" xfId="11829" builtinId="9" hidden="1"/>
    <cellStyle name="Lien hypertexte visité" xfId="11821" builtinId="9" hidden="1"/>
    <cellStyle name="Lien hypertexte visité" xfId="11813" builtinId="9" hidden="1"/>
    <cellStyle name="Lien hypertexte visité" xfId="11805" builtinId="9" hidden="1"/>
    <cellStyle name="Lien hypertexte visité" xfId="11797" builtinId="9" hidden="1"/>
    <cellStyle name="Lien hypertexte visité" xfId="11789" builtinId="9" hidden="1"/>
    <cellStyle name="Lien hypertexte visité" xfId="11781" builtinId="9" hidden="1"/>
    <cellStyle name="Lien hypertexte visité" xfId="11773" builtinId="9" hidden="1"/>
    <cellStyle name="Lien hypertexte visité" xfId="11765" builtinId="9" hidden="1"/>
    <cellStyle name="Lien hypertexte visité" xfId="11757" builtinId="9" hidden="1"/>
    <cellStyle name="Lien hypertexte visité" xfId="11749" builtinId="9" hidden="1"/>
    <cellStyle name="Lien hypertexte visité" xfId="11741" builtinId="9" hidden="1"/>
    <cellStyle name="Lien hypertexte visité" xfId="11733" builtinId="9" hidden="1"/>
    <cellStyle name="Lien hypertexte visité" xfId="11725" builtinId="9" hidden="1"/>
    <cellStyle name="Lien hypertexte visité" xfId="11717" builtinId="9" hidden="1"/>
    <cellStyle name="Lien hypertexte visité" xfId="11709" builtinId="9" hidden="1"/>
    <cellStyle name="Lien hypertexte visité" xfId="11701" builtinId="9" hidden="1"/>
    <cellStyle name="Lien hypertexte visité" xfId="11693" builtinId="9" hidden="1"/>
    <cellStyle name="Lien hypertexte visité" xfId="11685" builtinId="9" hidden="1"/>
    <cellStyle name="Lien hypertexte visité" xfId="11677" builtinId="9" hidden="1"/>
    <cellStyle name="Lien hypertexte visité" xfId="11669" builtinId="9" hidden="1"/>
    <cellStyle name="Lien hypertexte visité" xfId="11661" builtinId="9" hidden="1"/>
    <cellStyle name="Lien hypertexte visité" xfId="11653" builtinId="9" hidden="1"/>
    <cellStyle name="Lien hypertexte visité" xfId="11645" builtinId="9" hidden="1"/>
    <cellStyle name="Lien hypertexte visité" xfId="11637" builtinId="9" hidden="1"/>
    <cellStyle name="Lien hypertexte visité" xfId="11629" builtinId="9" hidden="1"/>
    <cellStyle name="Lien hypertexte visité" xfId="11621" builtinId="9" hidden="1"/>
    <cellStyle name="Lien hypertexte visité" xfId="11613" builtinId="9" hidden="1"/>
    <cellStyle name="Lien hypertexte visité" xfId="11605" builtinId="9" hidden="1"/>
    <cellStyle name="Lien hypertexte visité" xfId="11597" builtinId="9" hidden="1"/>
    <cellStyle name="Lien hypertexte visité" xfId="11589" builtinId="9" hidden="1"/>
    <cellStyle name="Lien hypertexte visité" xfId="11581" builtinId="9" hidden="1"/>
    <cellStyle name="Lien hypertexte visité" xfId="11573" builtinId="9" hidden="1"/>
    <cellStyle name="Lien hypertexte visité" xfId="11565" builtinId="9" hidden="1"/>
    <cellStyle name="Lien hypertexte visité" xfId="11557" builtinId="9" hidden="1"/>
    <cellStyle name="Lien hypertexte visité" xfId="11549" builtinId="9" hidden="1"/>
    <cellStyle name="Lien hypertexte visité" xfId="11541" builtinId="9" hidden="1"/>
    <cellStyle name="Lien hypertexte visité" xfId="11533" builtinId="9" hidden="1"/>
    <cellStyle name="Lien hypertexte visité" xfId="11525" builtinId="9" hidden="1"/>
    <cellStyle name="Lien hypertexte visité" xfId="11517" builtinId="9" hidden="1"/>
    <cellStyle name="Lien hypertexte visité" xfId="11509" builtinId="9" hidden="1"/>
    <cellStyle name="Lien hypertexte visité" xfId="11501" builtinId="9" hidden="1"/>
    <cellStyle name="Lien hypertexte visité" xfId="11493" builtinId="9" hidden="1"/>
    <cellStyle name="Lien hypertexte visité" xfId="11485" builtinId="9" hidden="1"/>
    <cellStyle name="Lien hypertexte visité" xfId="11477" builtinId="9" hidden="1"/>
    <cellStyle name="Lien hypertexte visité" xfId="11469" builtinId="9" hidden="1"/>
    <cellStyle name="Lien hypertexte visité" xfId="11461" builtinId="9" hidden="1"/>
    <cellStyle name="Lien hypertexte visité" xfId="11453" builtinId="9" hidden="1"/>
    <cellStyle name="Lien hypertexte visité" xfId="11445" builtinId="9" hidden="1"/>
    <cellStyle name="Lien hypertexte visité" xfId="11437" builtinId="9" hidden="1"/>
    <cellStyle name="Lien hypertexte visité" xfId="11429" builtinId="9" hidden="1"/>
    <cellStyle name="Lien hypertexte visité" xfId="11421" builtinId="9" hidden="1"/>
    <cellStyle name="Lien hypertexte visité" xfId="11413" builtinId="9" hidden="1"/>
    <cellStyle name="Lien hypertexte visité" xfId="11405" builtinId="9" hidden="1"/>
    <cellStyle name="Lien hypertexte visité" xfId="11397" builtinId="9" hidden="1"/>
    <cellStyle name="Lien hypertexte visité" xfId="11389" builtinId="9" hidden="1"/>
    <cellStyle name="Lien hypertexte visité" xfId="11381" builtinId="9" hidden="1"/>
    <cellStyle name="Lien hypertexte visité" xfId="11373" builtinId="9" hidden="1"/>
    <cellStyle name="Lien hypertexte visité" xfId="11365" builtinId="9" hidden="1"/>
    <cellStyle name="Lien hypertexte visité" xfId="11357" builtinId="9" hidden="1"/>
    <cellStyle name="Lien hypertexte visité" xfId="11349" builtinId="9" hidden="1"/>
    <cellStyle name="Lien hypertexte visité" xfId="11341" builtinId="9" hidden="1"/>
    <cellStyle name="Lien hypertexte visité" xfId="11333" builtinId="9" hidden="1"/>
    <cellStyle name="Lien hypertexte visité" xfId="11325" builtinId="9" hidden="1"/>
    <cellStyle name="Lien hypertexte visité" xfId="11317" builtinId="9" hidden="1"/>
    <cellStyle name="Lien hypertexte visité" xfId="11309" builtinId="9" hidden="1"/>
    <cellStyle name="Lien hypertexte visité" xfId="11301" builtinId="9" hidden="1"/>
    <cellStyle name="Lien hypertexte visité" xfId="11293" builtinId="9" hidden="1"/>
    <cellStyle name="Lien hypertexte visité" xfId="11285" builtinId="9" hidden="1"/>
    <cellStyle name="Lien hypertexte visité" xfId="11277" builtinId="9" hidden="1"/>
    <cellStyle name="Lien hypertexte visité" xfId="11269" builtinId="9" hidden="1"/>
    <cellStyle name="Lien hypertexte visité" xfId="11261" builtinId="9" hidden="1"/>
    <cellStyle name="Lien hypertexte visité" xfId="11253" builtinId="9" hidden="1"/>
    <cellStyle name="Lien hypertexte visité" xfId="11245" builtinId="9" hidden="1"/>
    <cellStyle name="Lien hypertexte visité" xfId="11237" builtinId="9" hidden="1"/>
    <cellStyle name="Lien hypertexte visité" xfId="11229" builtinId="9" hidden="1"/>
    <cellStyle name="Lien hypertexte visité" xfId="11221" builtinId="9" hidden="1"/>
    <cellStyle name="Lien hypertexte visité" xfId="11213" builtinId="9" hidden="1"/>
    <cellStyle name="Lien hypertexte visité" xfId="11205" builtinId="9" hidden="1"/>
    <cellStyle name="Lien hypertexte visité" xfId="11197" builtinId="9" hidden="1"/>
    <cellStyle name="Lien hypertexte visité" xfId="11189" builtinId="9" hidden="1"/>
    <cellStyle name="Lien hypertexte visité" xfId="11181" builtinId="9" hidden="1"/>
    <cellStyle name="Lien hypertexte visité" xfId="11173" builtinId="9" hidden="1"/>
    <cellStyle name="Lien hypertexte visité" xfId="11165" builtinId="9" hidden="1"/>
    <cellStyle name="Lien hypertexte visité" xfId="11157" builtinId="9" hidden="1"/>
    <cellStyle name="Lien hypertexte visité" xfId="11149" builtinId="9" hidden="1"/>
    <cellStyle name="Lien hypertexte visité" xfId="11141" builtinId="9" hidden="1"/>
    <cellStyle name="Lien hypertexte visité" xfId="11133" builtinId="9" hidden="1"/>
    <cellStyle name="Lien hypertexte visité" xfId="11125" builtinId="9" hidden="1"/>
    <cellStyle name="Lien hypertexte visité" xfId="11117" builtinId="9" hidden="1"/>
    <cellStyle name="Lien hypertexte visité" xfId="11109" builtinId="9" hidden="1"/>
    <cellStyle name="Lien hypertexte visité" xfId="11101" builtinId="9" hidden="1"/>
    <cellStyle name="Lien hypertexte visité" xfId="11093" builtinId="9" hidden="1"/>
    <cellStyle name="Lien hypertexte visité" xfId="11085" builtinId="9" hidden="1"/>
    <cellStyle name="Lien hypertexte visité" xfId="11077" builtinId="9" hidden="1"/>
    <cellStyle name="Lien hypertexte visité" xfId="11069" builtinId="9" hidden="1"/>
    <cellStyle name="Lien hypertexte visité" xfId="11061" builtinId="9" hidden="1"/>
    <cellStyle name="Lien hypertexte visité" xfId="11053" builtinId="9" hidden="1"/>
    <cellStyle name="Lien hypertexte visité" xfId="11045" builtinId="9" hidden="1"/>
    <cellStyle name="Lien hypertexte visité" xfId="11037" builtinId="9" hidden="1"/>
    <cellStyle name="Lien hypertexte visité" xfId="11029" builtinId="9" hidden="1"/>
    <cellStyle name="Lien hypertexte visité" xfId="11021" builtinId="9" hidden="1"/>
    <cellStyle name="Lien hypertexte visité" xfId="11013" builtinId="9" hidden="1"/>
    <cellStyle name="Lien hypertexte visité" xfId="11005" builtinId="9" hidden="1"/>
    <cellStyle name="Lien hypertexte visité" xfId="10997" builtinId="9" hidden="1"/>
    <cellStyle name="Lien hypertexte visité" xfId="10989" builtinId="9" hidden="1"/>
    <cellStyle name="Lien hypertexte visité" xfId="10981" builtinId="9" hidden="1"/>
    <cellStyle name="Lien hypertexte visité" xfId="10973" builtinId="9" hidden="1"/>
    <cellStyle name="Lien hypertexte visité" xfId="10965" builtinId="9" hidden="1"/>
    <cellStyle name="Lien hypertexte visité" xfId="10957" builtinId="9" hidden="1"/>
    <cellStyle name="Lien hypertexte visité" xfId="10949" builtinId="9" hidden="1"/>
    <cellStyle name="Lien hypertexte visité" xfId="10941" builtinId="9" hidden="1"/>
    <cellStyle name="Lien hypertexte visité" xfId="10933" builtinId="9" hidden="1"/>
    <cellStyle name="Lien hypertexte visité" xfId="10925" builtinId="9" hidden="1"/>
    <cellStyle name="Lien hypertexte visité" xfId="10917" builtinId="9" hidden="1"/>
    <cellStyle name="Lien hypertexte visité" xfId="10909" builtinId="9" hidden="1"/>
    <cellStyle name="Lien hypertexte visité" xfId="10901" builtinId="9" hidden="1"/>
    <cellStyle name="Lien hypertexte visité" xfId="10893" builtinId="9" hidden="1"/>
    <cellStyle name="Lien hypertexte visité" xfId="10885" builtinId="9" hidden="1"/>
    <cellStyle name="Lien hypertexte visité" xfId="10877" builtinId="9" hidden="1"/>
    <cellStyle name="Lien hypertexte visité" xfId="10869" builtinId="9" hidden="1"/>
    <cellStyle name="Lien hypertexte visité" xfId="10861" builtinId="9" hidden="1"/>
    <cellStyle name="Lien hypertexte visité" xfId="10853" builtinId="9" hidden="1"/>
    <cellStyle name="Lien hypertexte visité" xfId="10845" builtinId="9" hidden="1"/>
    <cellStyle name="Lien hypertexte visité" xfId="10837" builtinId="9" hidden="1"/>
    <cellStyle name="Lien hypertexte visité" xfId="10829" builtinId="9" hidden="1"/>
    <cellStyle name="Lien hypertexte visité" xfId="10821" builtinId="9" hidden="1"/>
    <cellStyle name="Lien hypertexte visité" xfId="10813" builtinId="9" hidden="1"/>
    <cellStyle name="Lien hypertexte visité" xfId="10805" builtinId="9" hidden="1"/>
    <cellStyle name="Lien hypertexte visité" xfId="10797" builtinId="9" hidden="1"/>
    <cellStyle name="Lien hypertexte visité" xfId="10789" builtinId="9" hidden="1"/>
    <cellStyle name="Lien hypertexte visité" xfId="10781" builtinId="9" hidden="1"/>
    <cellStyle name="Lien hypertexte visité" xfId="10773" builtinId="9" hidden="1"/>
    <cellStyle name="Lien hypertexte visité" xfId="10765" builtinId="9" hidden="1"/>
    <cellStyle name="Lien hypertexte visité" xfId="10757" builtinId="9" hidden="1"/>
    <cellStyle name="Lien hypertexte visité" xfId="10749" builtinId="9" hidden="1"/>
    <cellStyle name="Lien hypertexte visité" xfId="10741" builtinId="9" hidden="1"/>
    <cellStyle name="Lien hypertexte visité" xfId="10733" builtinId="9" hidden="1"/>
    <cellStyle name="Lien hypertexte visité" xfId="10725" builtinId="9" hidden="1"/>
    <cellStyle name="Lien hypertexte visité" xfId="10717" builtinId="9" hidden="1"/>
    <cellStyle name="Lien hypertexte visité" xfId="10709" builtinId="9" hidden="1"/>
    <cellStyle name="Lien hypertexte visité" xfId="10701" builtinId="9" hidden="1"/>
    <cellStyle name="Lien hypertexte visité" xfId="10693" builtinId="9" hidden="1"/>
    <cellStyle name="Lien hypertexte visité" xfId="10685" builtinId="9" hidden="1"/>
    <cellStyle name="Lien hypertexte visité" xfId="10677" builtinId="9" hidden="1"/>
    <cellStyle name="Lien hypertexte visité" xfId="10669" builtinId="9" hidden="1"/>
    <cellStyle name="Lien hypertexte visité" xfId="10661" builtinId="9" hidden="1"/>
    <cellStyle name="Lien hypertexte visité" xfId="10653" builtinId="9" hidden="1"/>
    <cellStyle name="Lien hypertexte visité" xfId="10645" builtinId="9" hidden="1"/>
    <cellStyle name="Lien hypertexte visité" xfId="10637" builtinId="9" hidden="1"/>
    <cellStyle name="Lien hypertexte visité" xfId="10629" builtinId="9" hidden="1"/>
    <cellStyle name="Lien hypertexte visité" xfId="10621" builtinId="9" hidden="1"/>
    <cellStyle name="Lien hypertexte visité" xfId="10613" builtinId="9" hidden="1"/>
    <cellStyle name="Lien hypertexte visité" xfId="10605" builtinId="9" hidden="1"/>
    <cellStyle name="Lien hypertexte visité" xfId="10597" builtinId="9" hidden="1"/>
    <cellStyle name="Lien hypertexte visité" xfId="10589" builtinId="9" hidden="1"/>
    <cellStyle name="Lien hypertexte visité" xfId="10581" builtinId="9" hidden="1"/>
    <cellStyle name="Lien hypertexte visité" xfId="10573" builtinId="9" hidden="1"/>
    <cellStyle name="Lien hypertexte visité" xfId="10565" builtinId="9" hidden="1"/>
    <cellStyle name="Lien hypertexte visité" xfId="10557" builtinId="9" hidden="1"/>
    <cellStyle name="Lien hypertexte visité" xfId="10549" builtinId="9" hidden="1"/>
    <cellStyle name="Lien hypertexte visité" xfId="10541" builtinId="9" hidden="1"/>
    <cellStyle name="Lien hypertexte visité" xfId="10533" builtinId="9" hidden="1"/>
    <cellStyle name="Lien hypertexte visité" xfId="10525" builtinId="9" hidden="1"/>
    <cellStyle name="Lien hypertexte visité" xfId="10517" builtinId="9" hidden="1"/>
    <cellStyle name="Lien hypertexte visité" xfId="10509" builtinId="9" hidden="1"/>
    <cellStyle name="Lien hypertexte visité" xfId="10501" builtinId="9" hidden="1"/>
    <cellStyle name="Lien hypertexte visité" xfId="10493" builtinId="9" hidden="1"/>
    <cellStyle name="Lien hypertexte visité" xfId="10485" builtinId="9" hidden="1"/>
    <cellStyle name="Lien hypertexte visité" xfId="10477" builtinId="9" hidden="1"/>
    <cellStyle name="Lien hypertexte visité" xfId="10469" builtinId="9" hidden="1"/>
    <cellStyle name="Lien hypertexte visité" xfId="10461" builtinId="9" hidden="1"/>
    <cellStyle name="Lien hypertexte visité" xfId="10453" builtinId="9" hidden="1"/>
    <cellStyle name="Lien hypertexte visité" xfId="10445" builtinId="9" hidden="1"/>
    <cellStyle name="Lien hypertexte visité" xfId="10437" builtinId="9" hidden="1"/>
    <cellStyle name="Lien hypertexte visité" xfId="10429" builtinId="9" hidden="1"/>
    <cellStyle name="Lien hypertexte visité" xfId="10421" builtinId="9" hidden="1"/>
    <cellStyle name="Lien hypertexte visité" xfId="10413" builtinId="9" hidden="1"/>
    <cellStyle name="Lien hypertexte visité" xfId="10405" builtinId="9" hidden="1"/>
    <cellStyle name="Lien hypertexte visité" xfId="10397" builtinId="9" hidden="1"/>
    <cellStyle name="Lien hypertexte visité" xfId="10389" builtinId="9" hidden="1"/>
    <cellStyle name="Lien hypertexte visité" xfId="10381" builtinId="9" hidden="1"/>
    <cellStyle name="Lien hypertexte visité" xfId="10373" builtinId="9" hidden="1"/>
    <cellStyle name="Lien hypertexte visité" xfId="10365" builtinId="9" hidden="1"/>
    <cellStyle name="Lien hypertexte visité" xfId="10357" builtinId="9" hidden="1"/>
    <cellStyle name="Lien hypertexte visité" xfId="10349" builtinId="9" hidden="1"/>
    <cellStyle name="Lien hypertexte visité" xfId="10341" builtinId="9" hidden="1"/>
    <cellStyle name="Lien hypertexte visité" xfId="10333" builtinId="9" hidden="1"/>
    <cellStyle name="Lien hypertexte visité" xfId="10325" builtinId="9" hidden="1"/>
    <cellStyle name="Lien hypertexte visité" xfId="10317" builtinId="9" hidden="1"/>
    <cellStyle name="Lien hypertexte visité" xfId="10309" builtinId="9" hidden="1"/>
    <cellStyle name="Lien hypertexte visité" xfId="10301" builtinId="9" hidden="1"/>
    <cellStyle name="Lien hypertexte visité" xfId="10293" builtinId="9" hidden="1"/>
    <cellStyle name="Lien hypertexte visité" xfId="10285" builtinId="9" hidden="1"/>
    <cellStyle name="Lien hypertexte visité" xfId="10277" builtinId="9" hidden="1"/>
    <cellStyle name="Lien hypertexte visité" xfId="10269" builtinId="9" hidden="1"/>
    <cellStyle name="Lien hypertexte visité" xfId="10261" builtinId="9" hidden="1"/>
    <cellStyle name="Lien hypertexte visité" xfId="10253" builtinId="9" hidden="1"/>
    <cellStyle name="Lien hypertexte visité" xfId="10245" builtinId="9" hidden="1"/>
    <cellStyle name="Lien hypertexte visité" xfId="10237" builtinId="9" hidden="1"/>
    <cellStyle name="Lien hypertexte visité" xfId="10229" builtinId="9" hidden="1"/>
    <cellStyle name="Lien hypertexte visité" xfId="10221" builtinId="9" hidden="1"/>
    <cellStyle name="Lien hypertexte visité" xfId="10213" builtinId="9" hidden="1"/>
    <cellStyle name="Lien hypertexte visité" xfId="10205" builtinId="9" hidden="1"/>
    <cellStyle name="Lien hypertexte visité" xfId="10197" builtinId="9" hidden="1"/>
    <cellStyle name="Lien hypertexte visité" xfId="10189" builtinId="9" hidden="1"/>
    <cellStyle name="Lien hypertexte visité" xfId="10181" builtinId="9" hidden="1"/>
    <cellStyle name="Lien hypertexte visité" xfId="10173" builtinId="9" hidden="1"/>
    <cellStyle name="Lien hypertexte visité" xfId="10165" builtinId="9" hidden="1"/>
    <cellStyle name="Lien hypertexte visité" xfId="10157" builtinId="9" hidden="1"/>
    <cellStyle name="Lien hypertexte visité" xfId="10149" builtinId="9" hidden="1"/>
    <cellStyle name="Lien hypertexte visité" xfId="10141" builtinId="9" hidden="1"/>
    <cellStyle name="Lien hypertexte visité" xfId="10133" builtinId="9" hidden="1"/>
    <cellStyle name="Lien hypertexte visité" xfId="10125" builtinId="9" hidden="1"/>
    <cellStyle name="Lien hypertexte visité" xfId="10117" builtinId="9" hidden="1"/>
    <cellStyle name="Lien hypertexte visité" xfId="10109" builtinId="9" hidden="1"/>
    <cellStyle name="Lien hypertexte visité" xfId="10101" builtinId="9" hidden="1"/>
    <cellStyle name="Lien hypertexte visité" xfId="10093" builtinId="9" hidden="1"/>
    <cellStyle name="Lien hypertexte visité" xfId="10085" builtinId="9" hidden="1"/>
    <cellStyle name="Lien hypertexte visité" xfId="10077" builtinId="9" hidden="1"/>
    <cellStyle name="Lien hypertexte visité" xfId="10069" builtinId="9" hidden="1"/>
    <cellStyle name="Lien hypertexte visité" xfId="10061" builtinId="9" hidden="1"/>
    <cellStyle name="Lien hypertexte visité" xfId="10053" builtinId="9" hidden="1"/>
    <cellStyle name="Lien hypertexte visité" xfId="10045" builtinId="9" hidden="1"/>
    <cellStyle name="Lien hypertexte visité" xfId="10037" builtinId="9" hidden="1"/>
    <cellStyle name="Lien hypertexte visité" xfId="10029" builtinId="9" hidden="1"/>
    <cellStyle name="Lien hypertexte visité" xfId="10021" builtinId="9" hidden="1"/>
    <cellStyle name="Lien hypertexte visité" xfId="10013" builtinId="9" hidden="1"/>
    <cellStyle name="Lien hypertexte visité" xfId="10005" builtinId="9" hidden="1"/>
    <cellStyle name="Lien hypertexte visité" xfId="9997" builtinId="9" hidden="1"/>
    <cellStyle name="Lien hypertexte visité" xfId="9989" builtinId="9" hidden="1"/>
    <cellStyle name="Lien hypertexte visité" xfId="9981" builtinId="9" hidden="1"/>
    <cellStyle name="Lien hypertexte visité" xfId="9973" builtinId="9" hidden="1"/>
    <cellStyle name="Lien hypertexte visité" xfId="9965" builtinId="9" hidden="1"/>
    <cellStyle name="Lien hypertexte visité" xfId="9957" builtinId="9" hidden="1"/>
    <cellStyle name="Lien hypertexte visité" xfId="9949" builtinId="9" hidden="1"/>
    <cellStyle name="Lien hypertexte visité" xfId="9941" builtinId="9" hidden="1"/>
    <cellStyle name="Lien hypertexte visité" xfId="9933" builtinId="9" hidden="1"/>
    <cellStyle name="Lien hypertexte visité" xfId="9925" builtinId="9" hidden="1"/>
    <cellStyle name="Lien hypertexte visité" xfId="9917" builtinId="9" hidden="1"/>
    <cellStyle name="Lien hypertexte visité" xfId="9909" builtinId="9" hidden="1"/>
    <cellStyle name="Lien hypertexte visité" xfId="9901" builtinId="9" hidden="1"/>
    <cellStyle name="Lien hypertexte visité" xfId="9893" builtinId="9" hidden="1"/>
    <cellStyle name="Lien hypertexte visité" xfId="9885" builtinId="9" hidden="1"/>
    <cellStyle name="Lien hypertexte visité" xfId="9877" builtinId="9" hidden="1"/>
    <cellStyle name="Lien hypertexte visité" xfId="9869" builtinId="9" hidden="1"/>
    <cellStyle name="Lien hypertexte visité" xfId="9861" builtinId="9" hidden="1"/>
    <cellStyle name="Lien hypertexte visité" xfId="9853" builtinId="9" hidden="1"/>
    <cellStyle name="Lien hypertexte visité" xfId="9845" builtinId="9" hidden="1"/>
    <cellStyle name="Lien hypertexte visité" xfId="9837" builtinId="9" hidden="1"/>
    <cellStyle name="Lien hypertexte visité" xfId="9829" builtinId="9" hidden="1"/>
    <cellStyle name="Lien hypertexte visité" xfId="9821" builtinId="9" hidden="1"/>
    <cellStyle name="Lien hypertexte visité" xfId="9813" builtinId="9" hidden="1"/>
    <cellStyle name="Lien hypertexte visité" xfId="9805" builtinId="9" hidden="1"/>
    <cellStyle name="Lien hypertexte visité" xfId="9797" builtinId="9" hidden="1"/>
    <cellStyle name="Lien hypertexte visité" xfId="9789" builtinId="9" hidden="1"/>
    <cellStyle name="Lien hypertexte visité" xfId="9781" builtinId="9" hidden="1"/>
    <cellStyle name="Lien hypertexte visité" xfId="9773" builtinId="9" hidden="1"/>
    <cellStyle name="Lien hypertexte visité" xfId="9765" builtinId="9" hidden="1"/>
    <cellStyle name="Lien hypertexte visité" xfId="9757" builtinId="9" hidden="1"/>
    <cellStyle name="Lien hypertexte visité" xfId="9749" builtinId="9" hidden="1"/>
    <cellStyle name="Lien hypertexte visité" xfId="9741" builtinId="9" hidden="1"/>
    <cellStyle name="Lien hypertexte visité" xfId="9733" builtinId="9" hidden="1"/>
    <cellStyle name="Lien hypertexte visité" xfId="9725" builtinId="9" hidden="1"/>
    <cellStyle name="Lien hypertexte visité" xfId="9717" builtinId="9" hidden="1"/>
    <cellStyle name="Lien hypertexte visité" xfId="9709" builtinId="9" hidden="1"/>
    <cellStyle name="Lien hypertexte visité" xfId="9701" builtinId="9" hidden="1"/>
    <cellStyle name="Lien hypertexte visité" xfId="9693" builtinId="9" hidden="1"/>
    <cellStyle name="Lien hypertexte visité" xfId="9685" builtinId="9" hidden="1"/>
    <cellStyle name="Lien hypertexte visité" xfId="9677" builtinId="9" hidden="1"/>
    <cellStyle name="Lien hypertexte visité" xfId="9669" builtinId="9" hidden="1"/>
    <cellStyle name="Lien hypertexte visité" xfId="9661" builtinId="9" hidden="1"/>
    <cellStyle name="Lien hypertexte visité" xfId="9653" builtinId="9" hidden="1"/>
    <cellStyle name="Lien hypertexte visité" xfId="9645" builtinId="9" hidden="1"/>
    <cellStyle name="Lien hypertexte visité" xfId="9637" builtinId="9" hidden="1"/>
    <cellStyle name="Lien hypertexte visité" xfId="9629" builtinId="9" hidden="1"/>
    <cellStyle name="Lien hypertexte visité" xfId="9621" builtinId="9" hidden="1"/>
    <cellStyle name="Lien hypertexte visité" xfId="9613" builtinId="9" hidden="1"/>
    <cellStyle name="Lien hypertexte visité" xfId="9605" builtinId="9" hidden="1"/>
    <cellStyle name="Lien hypertexte visité" xfId="9597" builtinId="9" hidden="1"/>
    <cellStyle name="Lien hypertexte visité" xfId="9589" builtinId="9" hidden="1"/>
    <cellStyle name="Lien hypertexte visité" xfId="9581" builtinId="9" hidden="1"/>
    <cellStyle name="Lien hypertexte visité" xfId="9573" builtinId="9" hidden="1"/>
    <cellStyle name="Lien hypertexte visité" xfId="9565" builtinId="9" hidden="1"/>
    <cellStyle name="Lien hypertexte visité" xfId="9557" builtinId="9" hidden="1"/>
    <cellStyle name="Lien hypertexte visité" xfId="9549" builtinId="9" hidden="1"/>
    <cellStyle name="Lien hypertexte visité" xfId="9541" builtinId="9" hidden="1"/>
    <cellStyle name="Lien hypertexte visité" xfId="9533" builtinId="9" hidden="1"/>
    <cellStyle name="Lien hypertexte visité" xfId="9525" builtinId="9" hidden="1"/>
    <cellStyle name="Lien hypertexte visité" xfId="9517" builtinId="9" hidden="1"/>
    <cellStyle name="Lien hypertexte visité" xfId="9509" builtinId="9" hidden="1"/>
    <cellStyle name="Lien hypertexte visité" xfId="9501" builtinId="9" hidden="1"/>
    <cellStyle name="Lien hypertexte visité" xfId="9493" builtinId="9" hidden="1"/>
    <cellStyle name="Lien hypertexte visité" xfId="9485" builtinId="9" hidden="1"/>
    <cellStyle name="Lien hypertexte visité" xfId="9477" builtinId="9" hidden="1"/>
    <cellStyle name="Lien hypertexte visité" xfId="9469" builtinId="9" hidden="1"/>
    <cellStyle name="Lien hypertexte visité" xfId="9461" builtinId="9" hidden="1"/>
    <cellStyle name="Lien hypertexte visité" xfId="9453" builtinId="9" hidden="1"/>
    <cellStyle name="Lien hypertexte visité" xfId="9445" builtinId="9" hidden="1"/>
    <cellStyle name="Lien hypertexte visité" xfId="9437" builtinId="9" hidden="1"/>
    <cellStyle name="Lien hypertexte visité" xfId="9429" builtinId="9" hidden="1"/>
    <cellStyle name="Lien hypertexte visité" xfId="9421" builtinId="9" hidden="1"/>
    <cellStyle name="Lien hypertexte visité" xfId="9413" builtinId="9" hidden="1"/>
    <cellStyle name="Lien hypertexte visité" xfId="9405" builtinId="9" hidden="1"/>
    <cellStyle name="Lien hypertexte visité" xfId="9397" builtinId="9" hidden="1"/>
    <cellStyle name="Lien hypertexte visité" xfId="9389" builtinId="9" hidden="1"/>
    <cellStyle name="Lien hypertexte visité" xfId="9381" builtinId="9" hidden="1"/>
    <cellStyle name="Lien hypertexte visité" xfId="9373" builtinId="9" hidden="1"/>
    <cellStyle name="Lien hypertexte visité" xfId="9365" builtinId="9" hidden="1"/>
    <cellStyle name="Lien hypertexte visité" xfId="9357" builtinId="9" hidden="1"/>
    <cellStyle name="Lien hypertexte visité" xfId="9349" builtinId="9" hidden="1"/>
    <cellStyle name="Lien hypertexte visité" xfId="9341" builtinId="9" hidden="1"/>
    <cellStyle name="Lien hypertexte visité" xfId="9333" builtinId="9" hidden="1"/>
    <cellStyle name="Lien hypertexte visité" xfId="9325" builtinId="9" hidden="1"/>
    <cellStyle name="Lien hypertexte visité" xfId="9317" builtinId="9" hidden="1"/>
    <cellStyle name="Lien hypertexte visité" xfId="9309" builtinId="9" hidden="1"/>
    <cellStyle name="Lien hypertexte visité" xfId="9301" builtinId="9" hidden="1"/>
    <cellStyle name="Lien hypertexte visité" xfId="9293" builtinId="9" hidden="1"/>
    <cellStyle name="Lien hypertexte visité" xfId="9285" builtinId="9" hidden="1"/>
    <cellStyle name="Lien hypertexte visité" xfId="9277" builtinId="9" hidden="1"/>
    <cellStyle name="Lien hypertexte visité" xfId="9269" builtinId="9" hidden="1"/>
    <cellStyle name="Lien hypertexte visité" xfId="9261" builtinId="9" hidden="1"/>
    <cellStyle name="Lien hypertexte visité" xfId="9253" builtinId="9" hidden="1"/>
    <cellStyle name="Lien hypertexte visité" xfId="9245" builtinId="9" hidden="1"/>
    <cellStyle name="Lien hypertexte visité" xfId="9237" builtinId="9" hidden="1"/>
    <cellStyle name="Lien hypertexte visité" xfId="9229" builtinId="9" hidden="1"/>
    <cellStyle name="Lien hypertexte visité" xfId="9221" builtinId="9" hidden="1"/>
    <cellStyle name="Lien hypertexte visité" xfId="9213" builtinId="9" hidden="1"/>
    <cellStyle name="Lien hypertexte visité" xfId="9205" builtinId="9" hidden="1"/>
    <cellStyle name="Lien hypertexte visité" xfId="9197" builtinId="9" hidden="1"/>
    <cellStyle name="Lien hypertexte visité" xfId="9189" builtinId="9" hidden="1"/>
    <cellStyle name="Lien hypertexte visité" xfId="9181" builtinId="9" hidden="1"/>
    <cellStyle name="Lien hypertexte visité" xfId="9173" builtinId="9" hidden="1"/>
    <cellStyle name="Lien hypertexte visité" xfId="9165" builtinId="9" hidden="1"/>
    <cellStyle name="Lien hypertexte visité" xfId="9157" builtinId="9" hidden="1"/>
    <cellStyle name="Lien hypertexte visité" xfId="9149" builtinId="9" hidden="1"/>
    <cellStyle name="Lien hypertexte visité" xfId="9141" builtinId="9" hidden="1"/>
    <cellStyle name="Lien hypertexte visité" xfId="9133" builtinId="9" hidden="1"/>
    <cellStyle name="Lien hypertexte visité" xfId="9125" builtinId="9" hidden="1"/>
    <cellStyle name="Lien hypertexte visité" xfId="9117" builtinId="9" hidden="1"/>
    <cellStyle name="Lien hypertexte visité" xfId="9109" builtinId="9" hidden="1"/>
    <cellStyle name="Lien hypertexte visité" xfId="9101" builtinId="9" hidden="1"/>
    <cellStyle name="Lien hypertexte visité" xfId="9093" builtinId="9" hidden="1"/>
    <cellStyle name="Lien hypertexte visité" xfId="9085" builtinId="9" hidden="1"/>
    <cellStyle name="Lien hypertexte visité" xfId="9077" builtinId="9" hidden="1"/>
    <cellStyle name="Lien hypertexte visité" xfId="9069" builtinId="9" hidden="1"/>
    <cellStyle name="Lien hypertexte visité" xfId="9061" builtinId="9" hidden="1"/>
    <cellStyle name="Lien hypertexte visité" xfId="9053" builtinId="9" hidden="1"/>
    <cellStyle name="Lien hypertexte visité" xfId="9045" builtinId="9" hidden="1"/>
    <cellStyle name="Lien hypertexte visité" xfId="9037" builtinId="9" hidden="1"/>
    <cellStyle name="Lien hypertexte visité" xfId="9029" builtinId="9" hidden="1"/>
    <cellStyle name="Lien hypertexte visité" xfId="9021" builtinId="9" hidden="1"/>
    <cellStyle name="Lien hypertexte visité" xfId="9013" builtinId="9" hidden="1"/>
    <cellStyle name="Lien hypertexte visité" xfId="9005" builtinId="9" hidden="1"/>
    <cellStyle name="Lien hypertexte visité" xfId="8997" builtinId="9" hidden="1"/>
    <cellStyle name="Lien hypertexte visité" xfId="8989" builtinId="9" hidden="1"/>
    <cellStyle name="Lien hypertexte visité" xfId="8981" builtinId="9" hidden="1"/>
    <cellStyle name="Lien hypertexte visité" xfId="8973" builtinId="9" hidden="1"/>
    <cellStyle name="Lien hypertexte visité" xfId="8965" builtinId="9" hidden="1"/>
    <cellStyle name="Lien hypertexte visité" xfId="8957" builtinId="9" hidden="1"/>
    <cellStyle name="Lien hypertexte visité" xfId="8949" builtinId="9" hidden="1"/>
    <cellStyle name="Lien hypertexte visité" xfId="8941" builtinId="9" hidden="1"/>
    <cellStyle name="Lien hypertexte visité" xfId="8933" builtinId="9" hidden="1"/>
    <cellStyle name="Lien hypertexte visité" xfId="8925" builtinId="9" hidden="1"/>
    <cellStyle name="Lien hypertexte visité" xfId="8917" builtinId="9" hidden="1"/>
    <cellStyle name="Lien hypertexte visité" xfId="8909" builtinId="9" hidden="1"/>
    <cellStyle name="Lien hypertexte visité" xfId="8901" builtinId="9" hidden="1"/>
    <cellStyle name="Lien hypertexte visité" xfId="8893" builtinId="9" hidden="1"/>
    <cellStyle name="Lien hypertexte visité" xfId="8885" builtinId="9" hidden="1"/>
    <cellStyle name="Lien hypertexte visité" xfId="8877" builtinId="9" hidden="1"/>
    <cellStyle name="Lien hypertexte visité" xfId="8869" builtinId="9" hidden="1"/>
    <cellStyle name="Lien hypertexte visité" xfId="8861" builtinId="9" hidden="1"/>
    <cellStyle name="Lien hypertexte visité" xfId="8853" builtinId="9" hidden="1"/>
    <cellStyle name="Lien hypertexte visité" xfId="8845" builtinId="9" hidden="1"/>
    <cellStyle name="Lien hypertexte visité" xfId="8837" builtinId="9" hidden="1"/>
    <cellStyle name="Lien hypertexte visité" xfId="8829" builtinId="9" hidden="1"/>
    <cellStyle name="Lien hypertexte visité" xfId="8821" builtinId="9" hidden="1"/>
    <cellStyle name="Lien hypertexte visité" xfId="8813" builtinId="9" hidden="1"/>
    <cellStyle name="Lien hypertexte visité" xfId="8805" builtinId="9" hidden="1"/>
    <cellStyle name="Lien hypertexte visité" xfId="8797" builtinId="9" hidden="1"/>
    <cellStyle name="Lien hypertexte visité" xfId="8789" builtinId="9" hidden="1"/>
    <cellStyle name="Lien hypertexte visité" xfId="8781" builtinId="9" hidden="1"/>
    <cellStyle name="Lien hypertexte visité" xfId="8773" builtinId="9" hidden="1"/>
    <cellStyle name="Lien hypertexte visité" xfId="8765" builtinId="9" hidden="1"/>
    <cellStyle name="Lien hypertexte visité" xfId="8757" builtinId="9" hidden="1"/>
    <cellStyle name="Lien hypertexte visité" xfId="8749" builtinId="9" hidden="1"/>
    <cellStyle name="Lien hypertexte visité" xfId="8741" builtinId="9" hidden="1"/>
    <cellStyle name="Lien hypertexte visité" xfId="8733" builtinId="9" hidden="1"/>
    <cellStyle name="Lien hypertexte visité" xfId="8725" builtinId="9" hidden="1"/>
    <cellStyle name="Lien hypertexte visité" xfId="8717" builtinId="9" hidden="1"/>
    <cellStyle name="Lien hypertexte visité" xfId="8709" builtinId="9" hidden="1"/>
    <cellStyle name="Lien hypertexte visité" xfId="8701" builtinId="9" hidden="1"/>
    <cellStyle name="Lien hypertexte visité" xfId="8693" builtinId="9" hidden="1"/>
    <cellStyle name="Lien hypertexte visité" xfId="8685" builtinId="9" hidden="1"/>
    <cellStyle name="Lien hypertexte visité" xfId="8677" builtinId="9" hidden="1"/>
    <cellStyle name="Lien hypertexte visité" xfId="8669" builtinId="9" hidden="1"/>
    <cellStyle name="Lien hypertexte visité" xfId="8661" builtinId="9" hidden="1"/>
    <cellStyle name="Lien hypertexte visité" xfId="8653" builtinId="9" hidden="1"/>
    <cellStyle name="Lien hypertexte visité" xfId="8645" builtinId="9" hidden="1"/>
    <cellStyle name="Lien hypertexte visité" xfId="8637" builtinId="9" hidden="1"/>
    <cellStyle name="Lien hypertexte visité" xfId="8629" builtinId="9" hidden="1"/>
    <cellStyle name="Lien hypertexte visité" xfId="8621" builtinId="9" hidden="1"/>
    <cellStyle name="Lien hypertexte visité" xfId="8613" builtinId="9" hidden="1"/>
    <cellStyle name="Lien hypertexte visité" xfId="8605" builtinId="9" hidden="1"/>
    <cellStyle name="Lien hypertexte visité" xfId="8597" builtinId="9" hidden="1"/>
    <cellStyle name="Lien hypertexte visité" xfId="8589" builtinId="9" hidden="1"/>
    <cellStyle name="Lien hypertexte visité" xfId="8581" builtinId="9" hidden="1"/>
    <cellStyle name="Lien hypertexte visité" xfId="8573" builtinId="9" hidden="1"/>
    <cellStyle name="Lien hypertexte visité" xfId="8565" builtinId="9" hidden="1"/>
    <cellStyle name="Lien hypertexte visité" xfId="8557" builtinId="9" hidden="1"/>
    <cellStyle name="Lien hypertexte visité" xfId="8549" builtinId="9" hidden="1"/>
    <cellStyle name="Lien hypertexte visité" xfId="8541" builtinId="9" hidden="1"/>
    <cellStyle name="Lien hypertexte visité" xfId="8533" builtinId="9" hidden="1"/>
    <cellStyle name="Lien hypertexte visité" xfId="8525" builtinId="9" hidden="1"/>
    <cellStyle name="Lien hypertexte visité" xfId="8517" builtinId="9" hidden="1"/>
    <cellStyle name="Lien hypertexte visité" xfId="8509" builtinId="9" hidden="1"/>
    <cellStyle name="Lien hypertexte visité" xfId="8501" builtinId="9" hidden="1"/>
    <cellStyle name="Lien hypertexte visité" xfId="8493" builtinId="9" hidden="1"/>
    <cellStyle name="Lien hypertexte visité" xfId="8485" builtinId="9" hidden="1"/>
    <cellStyle name="Lien hypertexte visité" xfId="8477" builtinId="9" hidden="1"/>
    <cellStyle name="Lien hypertexte visité" xfId="8469" builtinId="9" hidden="1"/>
    <cellStyle name="Lien hypertexte visité" xfId="8461" builtinId="9" hidden="1"/>
    <cellStyle name="Lien hypertexte visité" xfId="8453" builtinId="9" hidden="1"/>
    <cellStyle name="Lien hypertexte visité" xfId="8445" builtinId="9" hidden="1"/>
    <cellStyle name="Lien hypertexte visité" xfId="8437" builtinId="9" hidden="1"/>
    <cellStyle name="Lien hypertexte visité" xfId="8429" builtinId="9" hidden="1"/>
    <cellStyle name="Lien hypertexte visité" xfId="8421" builtinId="9" hidden="1"/>
    <cellStyle name="Lien hypertexte visité" xfId="8413" builtinId="9" hidden="1"/>
    <cellStyle name="Lien hypertexte visité" xfId="8405" builtinId="9" hidden="1"/>
    <cellStyle name="Lien hypertexte visité" xfId="8397" builtinId="9" hidden="1"/>
    <cellStyle name="Lien hypertexte visité" xfId="8389" builtinId="9" hidden="1"/>
    <cellStyle name="Lien hypertexte visité" xfId="8381" builtinId="9" hidden="1"/>
    <cellStyle name="Lien hypertexte visité" xfId="8373" builtinId="9" hidden="1"/>
    <cellStyle name="Lien hypertexte visité" xfId="8365" builtinId="9" hidden="1"/>
    <cellStyle name="Lien hypertexte visité" xfId="8357" builtinId="9" hidden="1"/>
    <cellStyle name="Lien hypertexte visité" xfId="8349" builtinId="9" hidden="1"/>
    <cellStyle name="Lien hypertexte visité" xfId="8341" builtinId="9" hidden="1"/>
    <cellStyle name="Lien hypertexte visité" xfId="8333" builtinId="9" hidden="1"/>
    <cellStyle name="Lien hypertexte visité" xfId="8325" builtinId="9" hidden="1"/>
    <cellStyle name="Lien hypertexte visité" xfId="8317" builtinId="9" hidden="1"/>
    <cellStyle name="Lien hypertexte visité" xfId="8309" builtinId="9" hidden="1"/>
    <cellStyle name="Lien hypertexte visité" xfId="8301" builtinId="9" hidden="1"/>
    <cellStyle name="Lien hypertexte visité" xfId="8293" builtinId="9" hidden="1"/>
    <cellStyle name="Lien hypertexte visité" xfId="8285" builtinId="9" hidden="1"/>
    <cellStyle name="Lien hypertexte visité" xfId="8277" builtinId="9" hidden="1"/>
    <cellStyle name="Lien hypertexte visité" xfId="8269" builtinId="9" hidden="1"/>
    <cellStyle name="Lien hypertexte visité" xfId="8261" builtinId="9" hidden="1"/>
    <cellStyle name="Lien hypertexte visité" xfId="8253" builtinId="9" hidden="1"/>
    <cellStyle name="Lien hypertexte visité" xfId="8245" builtinId="9" hidden="1"/>
    <cellStyle name="Lien hypertexte visité" xfId="8237" builtinId="9" hidden="1"/>
    <cellStyle name="Lien hypertexte visité" xfId="8229" builtinId="9" hidden="1"/>
    <cellStyle name="Lien hypertexte visité" xfId="8221" builtinId="9" hidden="1"/>
    <cellStyle name="Lien hypertexte visité" xfId="8213" builtinId="9" hidden="1"/>
    <cellStyle name="Lien hypertexte visité" xfId="8205" builtinId="9" hidden="1"/>
    <cellStyle name="Lien hypertexte visité" xfId="8197" builtinId="9" hidden="1"/>
    <cellStyle name="Lien hypertexte visité" xfId="8189" builtinId="9" hidden="1"/>
    <cellStyle name="Lien hypertexte visité" xfId="8181" builtinId="9" hidden="1"/>
    <cellStyle name="Lien hypertexte visité" xfId="8173" builtinId="9" hidden="1"/>
    <cellStyle name="Lien hypertexte visité" xfId="8165" builtinId="9" hidden="1"/>
    <cellStyle name="Lien hypertexte visité" xfId="8157" builtinId="9" hidden="1"/>
    <cellStyle name="Lien hypertexte visité" xfId="8149" builtinId="9" hidden="1"/>
    <cellStyle name="Lien hypertexte visité" xfId="8141" builtinId="9" hidden="1"/>
    <cellStyle name="Lien hypertexte visité" xfId="8133" builtinId="9" hidden="1"/>
    <cellStyle name="Lien hypertexte visité" xfId="8125" builtinId="9" hidden="1"/>
    <cellStyle name="Lien hypertexte visité" xfId="8117" builtinId="9" hidden="1"/>
    <cellStyle name="Lien hypertexte visité" xfId="8109" builtinId="9" hidden="1"/>
    <cellStyle name="Lien hypertexte visité" xfId="8101" builtinId="9" hidden="1"/>
    <cellStyle name="Lien hypertexte visité" xfId="8093" builtinId="9" hidden="1"/>
    <cellStyle name="Lien hypertexte visité" xfId="8085" builtinId="9" hidden="1"/>
    <cellStyle name="Lien hypertexte visité" xfId="8077" builtinId="9" hidden="1"/>
    <cellStyle name="Lien hypertexte visité" xfId="8069" builtinId="9" hidden="1"/>
    <cellStyle name="Lien hypertexte visité" xfId="8061" builtinId="9" hidden="1"/>
    <cellStyle name="Lien hypertexte visité" xfId="8053" builtinId="9" hidden="1"/>
    <cellStyle name="Lien hypertexte visité" xfId="8045" builtinId="9" hidden="1"/>
    <cellStyle name="Lien hypertexte visité" xfId="8037" builtinId="9" hidden="1"/>
    <cellStyle name="Lien hypertexte visité" xfId="8029" builtinId="9" hidden="1"/>
    <cellStyle name="Lien hypertexte visité" xfId="8021" builtinId="9" hidden="1"/>
    <cellStyle name="Lien hypertexte visité" xfId="8013" builtinId="9" hidden="1"/>
    <cellStyle name="Lien hypertexte visité" xfId="8005" builtinId="9" hidden="1"/>
    <cellStyle name="Lien hypertexte visité" xfId="7997" builtinId="9" hidden="1"/>
    <cellStyle name="Lien hypertexte visité" xfId="7989" builtinId="9" hidden="1"/>
    <cellStyle name="Lien hypertexte visité" xfId="7981" builtinId="9" hidden="1"/>
    <cellStyle name="Lien hypertexte visité" xfId="7973" builtinId="9" hidden="1"/>
    <cellStyle name="Lien hypertexte visité" xfId="7965" builtinId="9" hidden="1"/>
    <cellStyle name="Lien hypertexte visité" xfId="7957" builtinId="9" hidden="1"/>
    <cellStyle name="Lien hypertexte visité" xfId="7949" builtinId="9" hidden="1"/>
    <cellStyle name="Lien hypertexte visité" xfId="7941" builtinId="9" hidden="1"/>
    <cellStyle name="Lien hypertexte visité" xfId="7933" builtinId="9" hidden="1"/>
    <cellStyle name="Lien hypertexte visité" xfId="7925" builtinId="9" hidden="1"/>
    <cellStyle name="Lien hypertexte visité" xfId="7917" builtinId="9" hidden="1"/>
    <cellStyle name="Lien hypertexte visité" xfId="7909" builtinId="9" hidden="1"/>
    <cellStyle name="Lien hypertexte visité" xfId="7901" builtinId="9" hidden="1"/>
    <cellStyle name="Lien hypertexte visité" xfId="7893" builtinId="9" hidden="1"/>
    <cellStyle name="Lien hypertexte visité" xfId="7885" builtinId="9" hidden="1"/>
    <cellStyle name="Lien hypertexte visité" xfId="7877" builtinId="9" hidden="1"/>
    <cellStyle name="Lien hypertexte visité" xfId="7869" builtinId="9" hidden="1"/>
    <cellStyle name="Lien hypertexte visité" xfId="7861" builtinId="9" hidden="1"/>
    <cellStyle name="Lien hypertexte visité" xfId="7853" builtinId="9" hidden="1"/>
    <cellStyle name="Lien hypertexte visité" xfId="7845" builtinId="9" hidden="1"/>
    <cellStyle name="Lien hypertexte visité" xfId="7837" builtinId="9" hidden="1"/>
    <cellStyle name="Lien hypertexte visité" xfId="7829" builtinId="9" hidden="1"/>
    <cellStyle name="Lien hypertexte visité" xfId="7821" builtinId="9" hidden="1"/>
    <cellStyle name="Lien hypertexte visité" xfId="7813" builtinId="9" hidden="1"/>
    <cellStyle name="Lien hypertexte visité" xfId="7804" builtinId="9" hidden="1"/>
    <cellStyle name="Lien hypertexte visité" xfId="7796" builtinId="9" hidden="1"/>
    <cellStyle name="Lien hypertexte visité" xfId="7788" builtinId="9" hidden="1"/>
    <cellStyle name="Lien hypertexte visité" xfId="7780" builtinId="9" hidden="1"/>
    <cellStyle name="Lien hypertexte visité" xfId="7772" builtinId="9" hidden="1"/>
    <cellStyle name="Lien hypertexte visité" xfId="7764" builtinId="9" hidden="1"/>
    <cellStyle name="Lien hypertexte visité" xfId="7756" builtinId="9" hidden="1"/>
    <cellStyle name="Lien hypertexte visité" xfId="7748" builtinId="9" hidden="1"/>
    <cellStyle name="Lien hypertexte visité" xfId="7740" builtinId="9" hidden="1"/>
    <cellStyle name="Lien hypertexte visité" xfId="7732" builtinId="9" hidden="1"/>
    <cellStyle name="Lien hypertexte visité" xfId="7724" builtinId="9" hidden="1"/>
    <cellStyle name="Lien hypertexte visité" xfId="7716" builtinId="9" hidden="1"/>
    <cellStyle name="Lien hypertexte visité" xfId="7708" builtinId="9" hidden="1"/>
    <cellStyle name="Lien hypertexte visité" xfId="7700" builtinId="9" hidden="1"/>
    <cellStyle name="Lien hypertexte visité" xfId="7692" builtinId="9" hidden="1"/>
    <cellStyle name="Lien hypertexte visité" xfId="7684" builtinId="9" hidden="1"/>
    <cellStyle name="Lien hypertexte visité" xfId="7676" builtinId="9" hidden="1"/>
    <cellStyle name="Lien hypertexte visité" xfId="7668" builtinId="9" hidden="1"/>
    <cellStyle name="Lien hypertexte visité" xfId="7660" builtinId="9" hidden="1"/>
    <cellStyle name="Lien hypertexte visité" xfId="7652" builtinId="9" hidden="1"/>
    <cellStyle name="Lien hypertexte visité" xfId="7644" builtinId="9" hidden="1"/>
    <cellStyle name="Lien hypertexte visité" xfId="7636" builtinId="9" hidden="1"/>
    <cellStyle name="Lien hypertexte visité" xfId="7628" builtinId="9" hidden="1"/>
    <cellStyle name="Lien hypertexte visité" xfId="7620" builtinId="9" hidden="1"/>
    <cellStyle name="Lien hypertexte visité" xfId="7612" builtinId="9" hidden="1"/>
    <cellStyle name="Lien hypertexte visité" xfId="7604" builtinId="9" hidden="1"/>
    <cellStyle name="Lien hypertexte visité" xfId="7596" builtinId="9" hidden="1"/>
    <cellStyle name="Lien hypertexte visité" xfId="7588" builtinId="9" hidden="1"/>
    <cellStyle name="Lien hypertexte visité" xfId="7580" builtinId="9" hidden="1"/>
    <cellStyle name="Lien hypertexte visité" xfId="7572" builtinId="9" hidden="1"/>
    <cellStyle name="Lien hypertexte visité" xfId="7564" builtinId="9" hidden="1"/>
    <cellStyle name="Lien hypertexte visité" xfId="7556" builtinId="9" hidden="1"/>
    <cellStyle name="Lien hypertexte visité" xfId="7548" builtinId="9" hidden="1"/>
    <cellStyle name="Lien hypertexte visité" xfId="7540" builtinId="9" hidden="1"/>
    <cellStyle name="Lien hypertexte visité" xfId="7532" builtinId="9" hidden="1"/>
    <cellStyle name="Lien hypertexte visité" xfId="7524" builtinId="9" hidden="1"/>
    <cellStyle name="Lien hypertexte visité" xfId="7516" builtinId="9" hidden="1"/>
    <cellStyle name="Lien hypertexte visité" xfId="7508" builtinId="9" hidden="1"/>
    <cellStyle name="Lien hypertexte visité" xfId="7500" builtinId="9" hidden="1"/>
    <cellStyle name="Lien hypertexte visité" xfId="7492" builtinId="9" hidden="1"/>
    <cellStyle name="Lien hypertexte visité" xfId="7484" builtinId="9" hidden="1"/>
    <cellStyle name="Lien hypertexte visité" xfId="7476" builtinId="9" hidden="1"/>
    <cellStyle name="Lien hypertexte visité" xfId="7468" builtinId="9" hidden="1"/>
    <cellStyle name="Lien hypertexte visité" xfId="7460" builtinId="9" hidden="1"/>
    <cellStyle name="Lien hypertexte visité" xfId="7452" builtinId="9" hidden="1"/>
    <cellStyle name="Lien hypertexte visité" xfId="7444" builtinId="9" hidden="1"/>
    <cellStyle name="Lien hypertexte visité" xfId="7436" builtinId="9" hidden="1"/>
    <cellStyle name="Lien hypertexte visité" xfId="7428" builtinId="9" hidden="1"/>
    <cellStyle name="Lien hypertexte visité" xfId="7420" builtinId="9" hidden="1"/>
    <cellStyle name="Lien hypertexte visité" xfId="7412" builtinId="9" hidden="1"/>
    <cellStyle name="Lien hypertexte visité" xfId="7404" builtinId="9" hidden="1"/>
    <cellStyle name="Lien hypertexte visité" xfId="7396" builtinId="9" hidden="1"/>
    <cellStyle name="Lien hypertexte visité" xfId="7388" builtinId="9" hidden="1"/>
    <cellStyle name="Lien hypertexte visité" xfId="7380" builtinId="9" hidden="1"/>
    <cellStyle name="Lien hypertexte visité" xfId="7372" builtinId="9" hidden="1"/>
    <cellStyle name="Lien hypertexte visité" xfId="7364" builtinId="9" hidden="1"/>
    <cellStyle name="Lien hypertexte visité" xfId="7356" builtinId="9" hidden="1"/>
    <cellStyle name="Lien hypertexte visité" xfId="7348" builtinId="9" hidden="1"/>
    <cellStyle name="Lien hypertexte visité" xfId="7340" builtinId="9" hidden="1"/>
    <cellStyle name="Lien hypertexte visité" xfId="7332" builtinId="9" hidden="1"/>
    <cellStyle name="Lien hypertexte visité" xfId="7324" builtinId="9" hidden="1"/>
    <cellStyle name="Lien hypertexte visité" xfId="7316" builtinId="9" hidden="1"/>
    <cellStyle name="Lien hypertexte visité" xfId="7308" builtinId="9" hidden="1"/>
    <cellStyle name="Lien hypertexte visité" xfId="7300" builtinId="9" hidden="1"/>
    <cellStyle name="Lien hypertexte visité" xfId="7292" builtinId="9" hidden="1"/>
    <cellStyle name="Lien hypertexte visité" xfId="7284" builtinId="9" hidden="1"/>
    <cellStyle name="Lien hypertexte visité" xfId="7276" builtinId="9" hidden="1"/>
    <cellStyle name="Lien hypertexte visité" xfId="7268" builtinId="9" hidden="1"/>
    <cellStyle name="Lien hypertexte visité" xfId="7260" builtinId="9" hidden="1"/>
    <cellStyle name="Lien hypertexte visité" xfId="7252" builtinId="9" hidden="1"/>
    <cellStyle name="Lien hypertexte visité" xfId="7244" builtinId="9" hidden="1"/>
    <cellStyle name="Lien hypertexte visité" xfId="7236" builtinId="9" hidden="1"/>
    <cellStyle name="Lien hypertexte visité" xfId="7228" builtinId="9" hidden="1"/>
    <cellStyle name="Lien hypertexte visité" xfId="7220" builtinId="9" hidden="1"/>
    <cellStyle name="Lien hypertexte visité" xfId="7212" builtinId="9" hidden="1"/>
    <cellStyle name="Lien hypertexte visité" xfId="7204" builtinId="9" hidden="1"/>
    <cellStyle name="Lien hypertexte visité" xfId="7196" builtinId="9" hidden="1"/>
    <cellStyle name="Lien hypertexte visité" xfId="7188" builtinId="9" hidden="1"/>
    <cellStyle name="Lien hypertexte visité" xfId="7180" builtinId="9" hidden="1"/>
    <cellStyle name="Lien hypertexte visité" xfId="7172" builtinId="9" hidden="1"/>
    <cellStyle name="Lien hypertexte visité" xfId="7164" builtinId="9" hidden="1"/>
    <cellStyle name="Lien hypertexte visité" xfId="7156" builtinId="9" hidden="1"/>
    <cellStyle name="Lien hypertexte visité" xfId="7148" builtinId="9" hidden="1"/>
    <cellStyle name="Lien hypertexte visité" xfId="7140" builtinId="9" hidden="1"/>
    <cellStyle name="Lien hypertexte visité" xfId="7132" builtinId="9" hidden="1"/>
    <cellStyle name="Lien hypertexte visité" xfId="7124" builtinId="9" hidden="1"/>
    <cellStyle name="Lien hypertexte visité" xfId="7116" builtinId="9" hidden="1"/>
    <cellStyle name="Lien hypertexte visité" xfId="7108" builtinId="9" hidden="1"/>
    <cellStyle name="Lien hypertexte visité" xfId="7100" builtinId="9" hidden="1"/>
    <cellStyle name="Lien hypertexte visité" xfId="7092" builtinId="9" hidden="1"/>
    <cellStyle name="Lien hypertexte visité" xfId="7084" builtinId="9" hidden="1"/>
    <cellStyle name="Lien hypertexte visité" xfId="7076" builtinId="9" hidden="1"/>
    <cellStyle name="Lien hypertexte visité" xfId="7068" builtinId="9" hidden="1"/>
    <cellStyle name="Lien hypertexte visité" xfId="7060" builtinId="9" hidden="1"/>
    <cellStyle name="Lien hypertexte visité" xfId="7052" builtinId="9" hidden="1"/>
    <cellStyle name="Lien hypertexte visité" xfId="7044" builtinId="9" hidden="1"/>
    <cellStyle name="Lien hypertexte visité" xfId="7036" builtinId="9" hidden="1"/>
    <cellStyle name="Lien hypertexte visité" xfId="7028" builtinId="9" hidden="1"/>
    <cellStyle name="Lien hypertexte visité" xfId="7020" builtinId="9" hidden="1"/>
    <cellStyle name="Lien hypertexte visité" xfId="7012" builtinId="9" hidden="1"/>
    <cellStyle name="Lien hypertexte visité" xfId="7004" builtinId="9" hidden="1"/>
    <cellStyle name="Lien hypertexte visité" xfId="6996" builtinId="9" hidden="1"/>
    <cellStyle name="Lien hypertexte visité" xfId="6988" builtinId="9" hidden="1"/>
    <cellStyle name="Lien hypertexte visité" xfId="6980" builtinId="9" hidden="1"/>
    <cellStyle name="Lien hypertexte visité" xfId="6972" builtinId="9" hidden="1"/>
    <cellStyle name="Lien hypertexte visité" xfId="6964" builtinId="9" hidden="1"/>
    <cellStyle name="Lien hypertexte visité" xfId="6956" builtinId="9" hidden="1"/>
    <cellStyle name="Lien hypertexte visité" xfId="6948" builtinId="9" hidden="1"/>
    <cellStyle name="Lien hypertexte visité" xfId="6940" builtinId="9" hidden="1"/>
    <cellStyle name="Lien hypertexte visité" xfId="6932" builtinId="9" hidden="1"/>
    <cellStyle name="Lien hypertexte visité" xfId="6924" builtinId="9" hidden="1"/>
    <cellStyle name="Lien hypertexte visité" xfId="6916" builtinId="9" hidden="1"/>
    <cellStyle name="Lien hypertexte visité" xfId="6908" builtinId="9" hidden="1"/>
    <cellStyle name="Lien hypertexte visité" xfId="6900" builtinId="9" hidden="1"/>
    <cellStyle name="Lien hypertexte visité" xfId="6892" builtinId="9" hidden="1"/>
    <cellStyle name="Lien hypertexte visité" xfId="6884" builtinId="9" hidden="1"/>
    <cellStyle name="Lien hypertexte visité" xfId="6876" builtinId="9" hidden="1"/>
    <cellStyle name="Lien hypertexte visité" xfId="6868" builtinId="9" hidden="1"/>
    <cellStyle name="Lien hypertexte visité" xfId="6860" builtinId="9" hidden="1"/>
    <cellStyle name="Lien hypertexte visité" xfId="6852" builtinId="9" hidden="1"/>
    <cellStyle name="Lien hypertexte visité" xfId="6844" builtinId="9" hidden="1"/>
    <cellStyle name="Lien hypertexte visité" xfId="6836" builtinId="9" hidden="1"/>
    <cellStyle name="Lien hypertexte visité" xfId="6828" builtinId="9" hidden="1"/>
    <cellStyle name="Lien hypertexte visité" xfId="6820" builtinId="9" hidden="1"/>
    <cellStyle name="Lien hypertexte visité" xfId="6812" builtinId="9" hidden="1"/>
    <cellStyle name="Lien hypertexte visité" xfId="6804" builtinId="9" hidden="1"/>
    <cellStyle name="Lien hypertexte visité" xfId="6796" builtinId="9" hidden="1"/>
    <cellStyle name="Lien hypertexte visité" xfId="6788" builtinId="9" hidden="1"/>
    <cellStyle name="Lien hypertexte visité" xfId="6780" builtinId="9" hidden="1"/>
    <cellStyle name="Lien hypertexte visité" xfId="6772" builtinId="9" hidden="1"/>
    <cellStyle name="Lien hypertexte visité" xfId="6764" builtinId="9" hidden="1"/>
    <cellStyle name="Lien hypertexte visité" xfId="6756" builtinId="9" hidden="1"/>
    <cellStyle name="Lien hypertexte visité" xfId="6748" builtinId="9" hidden="1"/>
    <cellStyle name="Lien hypertexte visité" xfId="6740" builtinId="9" hidden="1"/>
    <cellStyle name="Lien hypertexte visité" xfId="6732" builtinId="9" hidden="1"/>
    <cellStyle name="Lien hypertexte visité" xfId="6724" builtinId="9" hidden="1"/>
    <cellStyle name="Lien hypertexte visité" xfId="6716" builtinId="9" hidden="1"/>
    <cellStyle name="Lien hypertexte visité" xfId="6708" builtinId="9" hidden="1"/>
    <cellStyle name="Lien hypertexte visité" xfId="6700" builtinId="9" hidden="1"/>
    <cellStyle name="Lien hypertexte visité" xfId="6692" builtinId="9" hidden="1"/>
    <cellStyle name="Lien hypertexte visité" xfId="6684" builtinId="9" hidden="1"/>
    <cellStyle name="Lien hypertexte visité" xfId="6676" builtinId="9" hidden="1"/>
    <cellStyle name="Lien hypertexte visité" xfId="6668" builtinId="9" hidden="1"/>
    <cellStyle name="Lien hypertexte visité" xfId="6660" builtinId="9" hidden="1"/>
    <cellStyle name="Lien hypertexte visité" xfId="6652" builtinId="9" hidden="1"/>
    <cellStyle name="Lien hypertexte visité" xfId="6644" builtinId="9" hidden="1"/>
    <cellStyle name="Lien hypertexte visité" xfId="6636" builtinId="9" hidden="1"/>
    <cellStyle name="Lien hypertexte visité" xfId="6628" builtinId="9" hidden="1"/>
    <cellStyle name="Lien hypertexte visité" xfId="6620" builtinId="9" hidden="1"/>
    <cellStyle name="Lien hypertexte visité" xfId="6612" builtinId="9" hidden="1"/>
    <cellStyle name="Lien hypertexte visité" xfId="6604" builtinId="9" hidden="1"/>
    <cellStyle name="Lien hypertexte visité" xfId="6596" builtinId="9" hidden="1"/>
    <cellStyle name="Lien hypertexte visité" xfId="6588" builtinId="9" hidden="1"/>
    <cellStyle name="Lien hypertexte visité" xfId="6580" builtinId="9" hidden="1"/>
    <cellStyle name="Lien hypertexte visité" xfId="6572" builtinId="9" hidden="1"/>
    <cellStyle name="Lien hypertexte visité" xfId="6564" builtinId="9" hidden="1"/>
    <cellStyle name="Lien hypertexte visité" xfId="6556" builtinId="9" hidden="1"/>
    <cellStyle name="Lien hypertexte visité" xfId="6548" builtinId="9" hidden="1"/>
    <cellStyle name="Lien hypertexte visité" xfId="6540" builtinId="9" hidden="1"/>
    <cellStyle name="Lien hypertexte visité" xfId="6532" builtinId="9" hidden="1"/>
    <cellStyle name="Lien hypertexte visité" xfId="6524" builtinId="9" hidden="1"/>
    <cellStyle name="Lien hypertexte visité" xfId="6516" builtinId="9" hidden="1"/>
    <cellStyle name="Lien hypertexte visité" xfId="6508" builtinId="9" hidden="1"/>
    <cellStyle name="Lien hypertexte visité" xfId="6500" builtinId="9" hidden="1"/>
    <cellStyle name="Lien hypertexte visité" xfId="6492" builtinId="9" hidden="1"/>
    <cellStyle name="Lien hypertexte visité" xfId="6484" builtinId="9" hidden="1"/>
    <cellStyle name="Lien hypertexte visité" xfId="6476" builtinId="9" hidden="1"/>
    <cellStyle name="Lien hypertexte visité" xfId="6468" builtinId="9" hidden="1"/>
    <cellStyle name="Lien hypertexte visité" xfId="6460" builtinId="9" hidden="1"/>
    <cellStyle name="Lien hypertexte visité" xfId="6452" builtinId="9" hidden="1"/>
    <cellStyle name="Lien hypertexte visité" xfId="6444" builtinId="9" hidden="1"/>
    <cellStyle name="Lien hypertexte visité" xfId="6436" builtinId="9" hidden="1"/>
    <cellStyle name="Lien hypertexte visité" xfId="6428" builtinId="9" hidden="1"/>
    <cellStyle name="Lien hypertexte visité" xfId="6420" builtinId="9" hidden="1"/>
    <cellStyle name="Lien hypertexte visité" xfId="6412" builtinId="9" hidden="1"/>
    <cellStyle name="Lien hypertexte visité" xfId="6404" builtinId="9" hidden="1"/>
    <cellStyle name="Lien hypertexte visité" xfId="6396" builtinId="9" hidden="1"/>
    <cellStyle name="Lien hypertexte visité" xfId="6388" builtinId="9" hidden="1"/>
    <cellStyle name="Lien hypertexte visité" xfId="6380" builtinId="9" hidden="1"/>
    <cellStyle name="Lien hypertexte visité" xfId="6372" builtinId="9" hidden="1"/>
    <cellStyle name="Lien hypertexte visité" xfId="6364" builtinId="9" hidden="1"/>
    <cellStyle name="Lien hypertexte visité" xfId="6356" builtinId="9" hidden="1"/>
    <cellStyle name="Lien hypertexte visité" xfId="6348" builtinId="9" hidden="1"/>
    <cellStyle name="Lien hypertexte visité" xfId="6340" builtinId="9" hidden="1"/>
    <cellStyle name="Lien hypertexte visité" xfId="6332" builtinId="9" hidden="1"/>
    <cellStyle name="Lien hypertexte visité" xfId="6324" builtinId="9" hidden="1"/>
    <cellStyle name="Lien hypertexte visité" xfId="6316" builtinId="9" hidden="1"/>
    <cellStyle name="Lien hypertexte visité" xfId="6308" builtinId="9" hidden="1"/>
    <cellStyle name="Lien hypertexte visité" xfId="6300" builtinId="9" hidden="1"/>
    <cellStyle name="Lien hypertexte visité" xfId="6292" builtinId="9" hidden="1"/>
    <cellStyle name="Lien hypertexte visité" xfId="6284" builtinId="9" hidden="1"/>
    <cellStyle name="Lien hypertexte visité" xfId="6276" builtinId="9" hidden="1"/>
    <cellStyle name="Lien hypertexte visité" xfId="6268" builtinId="9" hidden="1"/>
    <cellStyle name="Lien hypertexte visité" xfId="6260" builtinId="9" hidden="1"/>
    <cellStyle name="Lien hypertexte visité" xfId="6252" builtinId="9" hidden="1"/>
    <cellStyle name="Lien hypertexte visité" xfId="6244" builtinId="9" hidden="1"/>
    <cellStyle name="Lien hypertexte visité" xfId="6236" builtinId="9" hidden="1"/>
    <cellStyle name="Lien hypertexte visité" xfId="6228" builtinId="9" hidden="1"/>
    <cellStyle name="Lien hypertexte visité" xfId="6220" builtinId="9" hidden="1"/>
    <cellStyle name="Lien hypertexte visité" xfId="6212" builtinId="9" hidden="1"/>
    <cellStyle name="Lien hypertexte visité" xfId="6204" builtinId="9" hidden="1"/>
    <cellStyle name="Lien hypertexte visité" xfId="6196" builtinId="9" hidden="1"/>
    <cellStyle name="Lien hypertexte visité" xfId="6188" builtinId="9" hidden="1"/>
    <cellStyle name="Lien hypertexte visité" xfId="6180" builtinId="9" hidden="1"/>
    <cellStyle name="Lien hypertexte visité" xfId="6172" builtinId="9" hidden="1"/>
    <cellStyle name="Lien hypertexte visité" xfId="6164" builtinId="9" hidden="1"/>
    <cellStyle name="Lien hypertexte visité" xfId="6156" builtinId="9" hidden="1"/>
    <cellStyle name="Lien hypertexte visité" xfId="6148" builtinId="9" hidden="1"/>
    <cellStyle name="Lien hypertexte visité" xfId="6140" builtinId="9" hidden="1"/>
    <cellStyle name="Lien hypertexte visité" xfId="6132" builtinId="9" hidden="1"/>
    <cellStyle name="Lien hypertexte visité" xfId="6124" builtinId="9" hidden="1"/>
    <cellStyle name="Lien hypertexte visité" xfId="6116" builtinId="9" hidden="1"/>
    <cellStyle name="Lien hypertexte visité" xfId="6108" builtinId="9" hidden="1"/>
    <cellStyle name="Lien hypertexte visité" xfId="6100" builtinId="9" hidden="1"/>
    <cellStyle name="Lien hypertexte visité" xfId="6092" builtinId="9" hidden="1"/>
    <cellStyle name="Lien hypertexte visité" xfId="6084" builtinId="9" hidden="1"/>
    <cellStyle name="Lien hypertexte visité" xfId="6076" builtinId="9" hidden="1"/>
    <cellStyle name="Lien hypertexte visité" xfId="6068" builtinId="9" hidden="1"/>
    <cellStyle name="Lien hypertexte visité" xfId="6060" builtinId="9" hidden="1"/>
    <cellStyle name="Lien hypertexte visité" xfId="6052" builtinId="9" hidden="1"/>
    <cellStyle name="Lien hypertexte visité" xfId="6044" builtinId="9" hidden="1"/>
    <cellStyle name="Lien hypertexte visité" xfId="6036" builtinId="9" hidden="1"/>
    <cellStyle name="Lien hypertexte visité" xfId="6028" builtinId="9" hidden="1"/>
    <cellStyle name="Lien hypertexte visité" xfId="6020" builtinId="9" hidden="1"/>
    <cellStyle name="Lien hypertexte visité" xfId="6012" builtinId="9" hidden="1"/>
    <cellStyle name="Lien hypertexte visité" xfId="6004" builtinId="9" hidden="1"/>
    <cellStyle name="Lien hypertexte visité" xfId="5996" builtinId="9" hidden="1"/>
    <cellStyle name="Lien hypertexte visité" xfId="5988" builtinId="9" hidden="1"/>
    <cellStyle name="Lien hypertexte visité" xfId="5980" builtinId="9" hidden="1"/>
    <cellStyle name="Lien hypertexte visité" xfId="5972" builtinId="9" hidden="1"/>
    <cellStyle name="Lien hypertexte visité" xfId="5964" builtinId="9" hidden="1"/>
    <cellStyle name="Lien hypertexte visité" xfId="5956" builtinId="9" hidden="1"/>
    <cellStyle name="Lien hypertexte visité" xfId="5948" builtinId="9" hidden="1"/>
    <cellStyle name="Lien hypertexte visité" xfId="5940" builtinId="9" hidden="1"/>
    <cellStyle name="Lien hypertexte visité" xfId="5932" builtinId="9" hidden="1"/>
    <cellStyle name="Lien hypertexte visité" xfId="5924" builtinId="9" hidden="1"/>
    <cellStyle name="Lien hypertexte visité" xfId="5916" builtinId="9" hidden="1"/>
    <cellStyle name="Lien hypertexte visité" xfId="5908" builtinId="9" hidden="1"/>
    <cellStyle name="Lien hypertexte visité" xfId="5900" builtinId="9" hidden="1"/>
    <cellStyle name="Lien hypertexte visité" xfId="5892" builtinId="9" hidden="1"/>
    <cellStyle name="Lien hypertexte visité" xfId="5884" builtinId="9" hidden="1"/>
    <cellStyle name="Lien hypertexte visité" xfId="5876" builtinId="9" hidden="1"/>
    <cellStyle name="Lien hypertexte visité" xfId="5868" builtinId="9" hidden="1"/>
    <cellStyle name="Lien hypertexte visité" xfId="5860" builtinId="9" hidden="1"/>
    <cellStyle name="Lien hypertexte visité" xfId="5852" builtinId="9" hidden="1"/>
    <cellStyle name="Lien hypertexte visité" xfId="5844" builtinId="9" hidden="1"/>
    <cellStyle name="Lien hypertexte visité" xfId="5836" builtinId="9" hidden="1"/>
    <cellStyle name="Lien hypertexte visité" xfId="5828" builtinId="9" hidden="1"/>
    <cellStyle name="Lien hypertexte visité" xfId="5820" builtinId="9" hidden="1"/>
    <cellStyle name="Lien hypertexte visité" xfId="5812" builtinId="9" hidden="1"/>
    <cellStyle name="Lien hypertexte visité" xfId="5804" builtinId="9" hidden="1"/>
    <cellStyle name="Lien hypertexte visité" xfId="5796" builtinId="9" hidden="1"/>
    <cellStyle name="Lien hypertexte visité" xfId="5788" builtinId="9" hidden="1"/>
    <cellStyle name="Lien hypertexte visité" xfId="5780" builtinId="9" hidden="1"/>
    <cellStyle name="Lien hypertexte visité" xfId="5772" builtinId="9" hidden="1"/>
    <cellStyle name="Lien hypertexte visité" xfId="5764" builtinId="9" hidden="1"/>
    <cellStyle name="Lien hypertexte visité" xfId="5756" builtinId="9" hidden="1"/>
    <cellStyle name="Lien hypertexte visité" xfId="5748" builtinId="9" hidden="1"/>
    <cellStyle name="Lien hypertexte visité" xfId="5740" builtinId="9" hidden="1"/>
    <cellStyle name="Lien hypertexte visité" xfId="5732" builtinId="9" hidden="1"/>
    <cellStyle name="Lien hypertexte visité" xfId="5724" builtinId="9" hidden="1"/>
    <cellStyle name="Lien hypertexte visité" xfId="5716" builtinId="9" hidden="1"/>
    <cellStyle name="Lien hypertexte visité" xfId="5708" builtinId="9" hidden="1"/>
    <cellStyle name="Lien hypertexte visité" xfId="5700" builtinId="9" hidden="1"/>
    <cellStyle name="Lien hypertexte visité" xfId="5692" builtinId="9" hidden="1"/>
    <cellStyle name="Lien hypertexte visité" xfId="5684" builtinId="9" hidden="1"/>
    <cellStyle name="Lien hypertexte visité" xfId="5676" builtinId="9" hidden="1"/>
    <cellStyle name="Lien hypertexte visité" xfId="5668" builtinId="9" hidden="1"/>
    <cellStyle name="Lien hypertexte visité" xfId="5660" builtinId="9" hidden="1"/>
    <cellStyle name="Lien hypertexte visité" xfId="5652" builtinId="9" hidden="1"/>
    <cellStyle name="Lien hypertexte visité" xfId="5644" builtinId="9" hidden="1"/>
    <cellStyle name="Lien hypertexte visité" xfId="5636" builtinId="9" hidden="1"/>
    <cellStyle name="Lien hypertexte visité" xfId="5628" builtinId="9" hidden="1"/>
    <cellStyle name="Lien hypertexte visité" xfId="5620" builtinId="9" hidden="1"/>
    <cellStyle name="Lien hypertexte visité" xfId="5612" builtinId="9" hidden="1"/>
    <cellStyle name="Lien hypertexte visité" xfId="5604" builtinId="9" hidden="1"/>
    <cellStyle name="Lien hypertexte visité" xfId="5596" builtinId="9" hidden="1"/>
    <cellStyle name="Lien hypertexte visité" xfId="5588" builtinId="9" hidden="1"/>
    <cellStyle name="Lien hypertexte visité" xfId="5580" builtinId="9" hidden="1"/>
    <cellStyle name="Lien hypertexte visité" xfId="5572" builtinId="9" hidden="1"/>
    <cellStyle name="Lien hypertexte visité" xfId="5564" builtinId="9" hidden="1"/>
    <cellStyle name="Lien hypertexte visité" xfId="5556" builtinId="9" hidden="1"/>
    <cellStyle name="Lien hypertexte visité" xfId="5548" builtinId="9" hidden="1"/>
    <cellStyle name="Lien hypertexte visité" xfId="5540" builtinId="9" hidden="1"/>
    <cellStyle name="Lien hypertexte visité" xfId="5532" builtinId="9" hidden="1"/>
    <cellStyle name="Lien hypertexte visité" xfId="5524" builtinId="9" hidden="1"/>
    <cellStyle name="Lien hypertexte visité" xfId="5516" builtinId="9" hidden="1"/>
    <cellStyle name="Lien hypertexte visité" xfId="5508" builtinId="9" hidden="1"/>
    <cellStyle name="Lien hypertexte visité" xfId="5500" builtinId="9" hidden="1"/>
    <cellStyle name="Lien hypertexte visité" xfId="5492" builtinId="9" hidden="1"/>
    <cellStyle name="Lien hypertexte visité" xfId="5484" builtinId="9" hidden="1"/>
    <cellStyle name="Lien hypertexte visité" xfId="5476" builtinId="9" hidden="1"/>
    <cellStyle name="Lien hypertexte visité" xfId="5468" builtinId="9" hidden="1"/>
    <cellStyle name="Lien hypertexte visité" xfId="5460" builtinId="9" hidden="1"/>
    <cellStyle name="Lien hypertexte visité" xfId="5452" builtinId="9" hidden="1"/>
    <cellStyle name="Lien hypertexte visité" xfId="5444" builtinId="9" hidden="1"/>
    <cellStyle name="Lien hypertexte visité" xfId="5436" builtinId="9" hidden="1"/>
    <cellStyle name="Lien hypertexte visité" xfId="5428" builtinId="9" hidden="1"/>
    <cellStyle name="Lien hypertexte visité" xfId="5420" builtinId="9" hidden="1"/>
    <cellStyle name="Lien hypertexte visité" xfId="5412" builtinId="9" hidden="1"/>
    <cellStyle name="Lien hypertexte visité" xfId="5404" builtinId="9" hidden="1"/>
    <cellStyle name="Lien hypertexte visité" xfId="5396" builtinId="9" hidden="1"/>
    <cellStyle name="Lien hypertexte visité" xfId="5388" builtinId="9" hidden="1"/>
    <cellStyle name="Lien hypertexte visité" xfId="5380" builtinId="9" hidden="1"/>
    <cellStyle name="Lien hypertexte visité" xfId="5372" builtinId="9" hidden="1"/>
    <cellStyle name="Lien hypertexte visité" xfId="5364" builtinId="9" hidden="1"/>
    <cellStyle name="Lien hypertexte visité" xfId="5356" builtinId="9" hidden="1"/>
    <cellStyle name="Lien hypertexte visité" xfId="5348" builtinId="9" hidden="1"/>
    <cellStyle name="Lien hypertexte visité" xfId="5340" builtinId="9" hidden="1"/>
    <cellStyle name="Lien hypertexte visité" xfId="5332" builtinId="9" hidden="1"/>
    <cellStyle name="Lien hypertexte visité" xfId="5324" builtinId="9" hidden="1"/>
    <cellStyle name="Lien hypertexte visité" xfId="5316" builtinId="9" hidden="1"/>
    <cellStyle name="Lien hypertexte visité" xfId="5308" builtinId="9" hidden="1"/>
    <cellStyle name="Lien hypertexte visité" xfId="5300" builtinId="9" hidden="1"/>
    <cellStyle name="Lien hypertexte visité" xfId="5292" builtinId="9" hidden="1"/>
    <cellStyle name="Lien hypertexte visité" xfId="5284" builtinId="9" hidden="1"/>
    <cellStyle name="Lien hypertexte visité" xfId="5276" builtinId="9" hidden="1"/>
    <cellStyle name="Lien hypertexte visité" xfId="5268" builtinId="9" hidden="1"/>
    <cellStyle name="Lien hypertexte visité" xfId="5260" builtinId="9" hidden="1"/>
    <cellStyle name="Lien hypertexte visité" xfId="5252" builtinId="9" hidden="1"/>
    <cellStyle name="Lien hypertexte visité" xfId="5244" builtinId="9" hidden="1"/>
    <cellStyle name="Lien hypertexte visité" xfId="5236" builtinId="9" hidden="1"/>
    <cellStyle name="Lien hypertexte visité" xfId="5228" builtinId="9" hidden="1"/>
    <cellStyle name="Lien hypertexte visité" xfId="5220" builtinId="9" hidden="1"/>
    <cellStyle name="Lien hypertexte visité" xfId="5212" builtinId="9" hidden="1"/>
    <cellStyle name="Lien hypertexte visité" xfId="5204" builtinId="9" hidden="1"/>
    <cellStyle name="Lien hypertexte visité" xfId="5196" builtinId="9" hidden="1"/>
    <cellStyle name="Lien hypertexte visité" xfId="5188" builtinId="9" hidden="1"/>
    <cellStyle name="Lien hypertexte visité" xfId="5180" builtinId="9" hidden="1"/>
    <cellStyle name="Lien hypertexte visité" xfId="5172" builtinId="9" hidden="1"/>
    <cellStyle name="Lien hypertexte visité" xfId="5164" builtinId="9" hidden="1"/>
    <cellStyle name="Lien hypertexte visité" xfId="5156" builtinId="9" hidden="1"/>
    <cellStyle name="Lien hypertexte visité" xfId="5148" builtinId="9" hidden="1"/>
    <cellStyle name="Lien hypertexte visité" xfId="5140" builtinId="9" hidden="1"/>
    <cellStyle name="Lien hypertexte visité" xfId="5132" builtinId="9" hidden="1"/>
    <cellStyle name="Lien hypertexte visité" xfId="5124" builtinId="9" hidden="1"/>
    <cellStyle name="Lien hypertexte visité" xfId="5116" builtinId="9" hidden="1"/>
    <cellStyle name="Lien hypertexte visité" xfId="5108" builtinId="9" hidden="1"/>
    <cellStyle name="Lien hypertexte visité" xfId="5100" builtinId="9" hidden="1"/>
    <cellStyle name="Lien hypertexte visité" xfId="5092" builtinId="9" hidden="1"/>
    <cellStyle name="Lien hypertexte visité" xfId="5084" builtinId="9" hidden="1"/>
    <cellStyle name="Lien hypertexte visité" xfId="5076" builtinId="9" hidden="1"/>
    <cellStyle name="Lien hypertexte visité" xfId="5068" builtinId="9" hidden="1"/>
    <cellStyle name="Lien hypertexte visité" xfId="5060" builtinId="9" hidden="1"/>
    <cellStyle name="Lien hypertexte visité" xfId="5052" builtinId="9" hidden="1"/>
    <cellStyle name="Lien hypertexte visité" xfId="5044" builtinId="9" hidden="1"/>
    <cellStyle name="Lien hypertexte visité" xfId="5036" builtinId="9" hidden="1"/>
    <cellStyle name="Lien hypertexte visité" xfId="5028" builtinId="9" hidden="1"/>
    <cellStyle name="Lien hypertexte visité" xfId="5020" builtinId="9" hidden="1"/>
    <cellStyle name="Lien hypertexte visité" xfId="5012" builtinId="9" hidden="1"/>
    <cellStyle name="Lien hypertexte visité" xfId="5004" builtinId="9" hidden="1"/>
    <cellStyle name="Lien hypertexte visité" xfId="4996" builtinId="9" hidden="1"/>
    <cellStyle name="Lien hypertexte visité" xfId="4988" builtinId="9" hidden="1"/>
    <cellStyle name="Lien hypertexte visité" xfId="4980" builtinId="9" hidden="1"/>
    <cellStyle name="Lien hypertexte visité" xfId="4972" builtinId="9" hidden="1"/>
    <cellStyle name="Lien hypertexte visité" xfId="4964" builtinId="9" hidden="1"/>
    <cellStyle name="Lien hypertexte visité" xfId="4956" builtinId="9" hidden="1"/>
    <cellStyle name="Lien hypertexte visité" xfId="4948" builtinId="9" hidden="1"/>
    <cellStyle name="Lien hypertexte visité" xfId="4940" builtinId="9" hidden="1"/>
    <cellStyle name="Lien hypertexte visité" xfId="4932" builtinId="9" hidden="1"/>
    <cellStyle name="Lien hypertexte visité" xfId="4924" builtinId="9" hidden="1"/>
    <cellStyle name="Lien hypertexte visité" xfId="4916" builtinId="9" hidden="1"/>
    <cellStyle name="Lien hypertexte visité" xfId="4908" builtinId="9" hidden="1"/>
    <cellStyle name="Lien hypertexte visité" xfId="4900" builtinId="9" hidden="1"/>
    <cellStyle name="Lien hypertexte visité" xfId="4892" builtinId="9" hidden="1"/>
    <cellStyle name="Lien hypertexte visité" xfId="4884" builtinId="9" hidden="1"/>
    <cellStyle name="Lien hypertexte visité" xfId="4876" builtinId="9" hidden="1"/>
    <cellStyle name="Lien hypertexte visité" xfId="4868" builtinId="9" hidden="1"/>
    <cellStyle name="Lien hypertexte visité" xfId="4860" builtinId="9" hidden="1"/>
    <cellStyle name="Lien hypertexte visité" xfId="4852" builtinId="9" hidden="1"/>
    <cellStyle name="Lien hypertexte visité" xfId="4844" builtinId="9" hidden="1"/>
    <cellStyle name="Lien hypertexte visité" xfId="4836" builtinId="9" hidden="1"/>
    <cellStyle name="Lien hypertexte visité" xfId="4828" builtinId="9" hidden="1"/>
    <cellStyle name="Lien hypertexte visité" xfId="4820" builtinId="9" hidden="1"/>
    <cellStyle name="Lien hypertexte visité" xfId="4812" builtinId="9" hidden="1"/>
    <cellStyle name="Lien hypertexte visité" xfId="4804" builtinId="9" hidden="1"/>
    <cellStyle name="Lien hypertexte visité" xfId="4796" builtinId="9" hidden="1"/>
    <cellStyle name="Lien hypertexte visité" xfId="4788" builtinId="9" hidden="1"/>
    <cellStyle name="Lien hypertexte visité" xfId="4780" builtinId="9" hidden="1"/>
    <cellStyle name="Lien hypertexte visité" xfId="4772" builtinId="9" hidden="1"/>
    <cellStyle name="Lien hypertexte visité" xfId="4764" builtinId="9" hidden="1"/>
    <cellStyle name="Lien hypertexte visité" xfId="4756" builtinId="9" hidden="1"/>
    <cellStyle name="Lien hypertexte visité" xfId="4748" builtinId="9" hidden="1"/>
    <cellStyle name="Lien hypertexte visité" xfId="4740" builtinId="9" hidden="1"/>
    <cellStyle name="Lien hypertexte visité" xfId="4732" builtinId="9" hidden="1"/>
    <cellStyle name="Lien hypertexte visité" xfId="4724" builtinId="9" hidden="1"/>
    <cellStyle name="Lien hypertexte visité" xfId="4716" builtinId="9" hidden="1"/>
    <cellStyle name="Lien hypertexte visité" xfId="4708" builtinId="9" hidden="1"/>
    <cellStyle name="Lien hypertexte visité" xfId="4700" builtinId="9" hidden="1"/>
    <cellStyle name="Lien hypertexte visité" xfId="4692" builtinId="9" hidden="1"/>
    <cellStyle name="Lien hypertexte visité" xfId="4684" builtinId="9" hidden="1"/>
    <cellStyle name="Lien hypertexte visité" xfId="4676" builtinId="9" hidden="1"/>
    <cellStyle name="Lien hypertexte visité" xfId="4668" builtinId="9" hidden="1"/>
    <cellStyle name="Lien hypertexte visité" xfId="4660" builtinId="9" hidden="1"/>
    <cellStyle name="Lien hypertexte visité" xfId="4652" builtinId="9" hidden="1"/>
    <cellStyle name="Lien hypertexte visité" xfId="4644" builtinId="9" hidden="1"/>
    <cellStyle name="Lien hypertexte visité" xfId="4636" builtinId="9" hidden="1"/>
    <cellStyle name="Lien hypertexte visité" xfId="4628" builtinId="9" hidden="1"/>
    <cellStyle name="Lien hypertexte visité" xfId="4620" builtinId="9" hidden="1"/>
    <cellStyle name="Lien hypertexte visité" xfId="4612" builtinId="9" hidden="1"/>
    <cellStyle name="Lien hypertexte visité" xfId="4604" builtinId="9" hidden="1"/>
    <cellStyle name="Lien hypertexte visité" xfId="4596" builtinId="9" hidden="1"/>
    <cellStyle name="Lien hypertexte visité" xfId="4588" builtinId="9" hidden="1"/>
    <cellStyle name="Lien hypertexte visité" xfId="4580" builtinId="9" hidden="1"/>
    <cellStyle name="Lien hypertexte visité" xfId="4572" builtinId="9" hidden="1"/>
    <cellStyle name="Lien hypertexte visité" xfId="4564" builtinId="9" hidden="1"/>
    <cellStyle name="Lien hypertexte visité" xfId="4556" builtinId="9" hidden="1"/>
    <cellStyle name="Lien hypertexte visité" xfId="4548" builtinId="9" hidden="1"/>
    <cellStyle name="Lien hypertexte visité" xfId="4540" builtinId="9" hidden="1"/>
    <cellStyle name="Lien hypertexte visité" xfId="4532" builtinId="9" hidden="1"/>
    <cellStyle name="Lien hypertexte visité" xfId="4524" builtinId="9" hidden="1"/>
    <cellStyle name="Lien hypertexte visité" xfId="4516" builtinId="9" hidden="1"/>
    <cellStyle name="Lien hypertexte visité" xfId="4508" builtinId="9" hidden="1"/>
    <cellStyle name="Lien hypertexte visité" xfId="4500" builtinId="9" hidden="1"/>
    <cellStyle name="Lien hypertexte visité" xfId="4492" builtinId="9" hidden="1"/>
    <cellStyle name="Lien hypertexte visité" xfId="4484" builtinId="9" hidden="1"/>
    <cellStyle name="Lien hypertexte visité" xfId="4476" builtinId="9" hidden="1"/>
    <cellStyle name="Lien hypertexte visité" xfId="4468" builtinId="9" hidden="1"/>
    <cellStyle name="Lien hypertexte visité" xfId="4460" builtinId="9" hidden="1"/>
    <cellStyle name="Lien hypertexte visité" xfId="4452" builtinId="9" hidden="1"/>
    <cellStyle name="Lien hypertexte visité" xfId="4444" builtinId="9" hidden="1"/>
    <cellStyle name="Lien hypertexte visité" xfId="4436" builtinId="9" hidden="1"/>
    <cellStyle name="Lien hypertexte visité" xfId="4428" builtinId="9" hidden="1"/>
    <cellStyle name="Lien hypertexte visité" xfId="4420" builtinId="9" hidden="1"/>
    <cellStyle name="Lien hypertexte visité" xfId="4412" builtinId="9" hidden="1"/>
    <cellStyle name="Lien hypertexte visité" xfId="4404" builtinId="9" hidden="1"/>
    <cellStyle name="Lien hypertexte visité" xfId="4396" builtinId="9" hidden="1"/>
    <cellStyle name="Lien hypertexte visité" xfId="4388" builtinId="9" hidden="1"/>
    <cellStyle name="Lien hypertexte visité" xfId="4380" builtinId="9" hidden="1"/>
    <cellStyle name="Lien hypertexte visité" xfId="4372" builtinId="9" hidden="1"/>
    <cellStyle name="Lien hypertexte visité" xfId="4364" builtinId="9" hidden="1"/>
    <cellStyle name="Lien hypertexte visité" xfId="4356" builtinId="9" hidden="1"/>
    <cellStyle name="Lien hypertexte visité" xfId="4348" builtinId="9" hidden="1"/>
    <cellStyle name="Lien hypertexte visité" xfId="4340" builtinId="9" hidden="1"/>
    <cellStyle name="Lien hypertexte visité" xfId="4332" builtinId="9" hidden="1"/>
    <cellStyle name="Lien hypertexte visité" xfId="4324" builtinId="9" hidden="1"/>
    <cellStyle name="Lien hypertexte visité" xfId="4316" builtinId="9" hidden="1"/>
    <cellStyle name="Lien hypertexte visité" xfId="4308" builtinId="9" hidden="1"/>
    <cellStyle name="Lien hypertexte visité" xfId="4300" builtinId="9" hidden="1"/>
    <cellStyle name="Lien hypertexte visité" xfId="4292" builtinId="9" hidden="1"/>
    <cellStyle name="Lien hypertexte visité" xfId="4284" builtinId="9" hidden="1"/>
    <cellStyle name="Lien hypertexte visité" xfId="4276" builtinId="9" hidden="1"/>
    <cellStyle name="Lien hypertexte visité" xfId="4268" builtinId="9" hidden="1"/>
    <cellStyle name="Lien hypertexte visité" xfId="4260" builtinId="9" hidden="1"/>
    <cellStyle name="Lien hypertexte visité" xfId="4252" builtinId="9" hidden="1"/>
    <cellStyle name="Lien hypertexte visité" xfId="4244" builtinId="9" hidden="1"/>
    <cellStyle name="Lien hypertexte visité" xfId="4236" builtinId="9" hidden="1"/>
    <cellStyle name="Lien hypertexte visité" xfId="4228" builtinId="9" hidden="1"/>
    <cellStyle name="Lien hypertexte visité" xfId="4220" builtinId="9" hidden="1"/>
    <cellStyle name="Lien hypertexte visité" xfId="4212" builtinId="9" hidden="1"/>
    <cellStyle name="Lien hypertexte visité" xfId="4204" builtinId="9" hidden="1"/>
    <cellStyle name="Lien hypertexte visité" xfId="4196" builtinId="9" hidden="1"/>
    <cellStyle name="Lien hypertexte visité" xfId="4188" builtinId="9" hidden="1"/>
    <cellStyle name="Lien hypertexte visité" xfId="4180" builtinId="9" hidden="1"/>
    <cellStyle name="Lien hypertexte visité" xfId="4172" builtinId="9" hidden="1"/>
    <cellStyle name="Lien hypertexte visité" xfId="4164" builtinId="9" hidden="1"/>
    <cellStyle name="Lien hypertexte visité" xfId="4156" builtinId="9" hidden="1"/>
    <cellStyle name="Lien hypertexte visité" xfId="4148" builtinId="9" hidden="1"/>
    <cellStyle name="Lien hypertexte visité" xfId="4140" builtinId="9" hidden="1"/>
    <cellStyle name="Lien hypertexte visité" xfId="4132" builtinId="9" hidden="1"/>
    <cellStyle name="Lien hypertexte visité" xfId="4124" builtinId="9" hidden="1"/>
    <cellStyle name="Lien hypertexte visité" xfId="4116" builtinId="9" hidden="1"/>
    <cellStyle name="Lien hypertexte visité" xfId="4108" builtinId="9" hidden="1"/>
    <cellStyle name="Lien hypertexte visité" xfId="4100" builtinId="9" hidden="1"/>
    <cellStyle name="Lien hypertexte visité" xfId="4092" builtinId="9" hidden="1"/>
    <cellStyle name="Lien hypertexte visité" xfId="4084" builtinId="9" hidden="1"/>
    <cellStyle name="Lien hypertexte visité" xfId="4076" builtinId="9" hidden="1"/>
    <cellStyle name="Lien hypertexte visité" xfId="4068" builtinId="9" hidden="1"/>
    <cellStyle name="Lien hypertexte visité" xfId="4060" builtinId="9" hidden="1"/>
    <cellStyle name="Lien hypertexte visité" xfId="4052" builtinId="9" hidden="1"/>
    <cellStyle name="Lien hypertexte visité" xfId="4044" builtinId="9" hidden="1"/>
    <cellStyle name="Lien hypertexte visité" xfId="4036" builtinId="9" hidden="1"/>
    <cellStyle name="Lien hypertexte visité" xfId="4028" builtinId="9" hidden="1"/>
    <cellStyle name="Lien hypertexte visité" xfId="4020" builtinId="9" hidden="1"/>
    <cellStyle name="Lien hypertexte visité" xfId="4012" builtinId="9" hidden="1"/>
    <cellStyle name="Lien hypertexte visité" xfId="4004" builtinId="9" hidden="1"/>
    <cellStyle name="Lien hypertexte visité" xfId="3996" builtinId="9" hidden="1"/>
    <cellStyle name="Lien hypertexte visité" xfId="3988" builtinId="9" hidden="1"/>
    <cellStyle name="Lien hypertexte visité" xfId="3980" builtinId="9" hidden="1"/>
    <cellStyle name="Lien hypertexte visité" xfId="3972" builtinId="9" hidden="1"/>
    <cellStyle name="Lien hypertexte visité" xfId="3964" builtinId="9" hidden="1"/>
    <cellStyle name="Lien hypertexte visité" xfId="3956" builtinId="9" hidden="1"/>
    <cellStyle name="Lien hypertexte visité" xfId="3948" builtinId="9" hidden="1"/>
    <cellStyle name="Lien hypertexte visité" xfId="3940" builtinId="9" hidden="1"/>
    <cellStyle name="Lien hypertexte visité" xfId="3932" builtinId="9" hidden="1"/>
    <cellStyle name="Lien hypertexte visité" xfId="1155" builtinId="9" hidden="1"/>
    <cellStyle name="Lien hypertexte visité" xfId="3920" builtinId="9" hidden="1"/>
    <cellStyle name="Lien hypertexte visité" xfId="3912" builtinId="9" hidden="1"/>
    <cellStyle name="Lien hypertexte visité" xfId="3904" builtinId="9" hidden="1"/>
    <cellStyle name="Lien hypertexte visité" xfId="3896" builtinId="9" hidden="1"/>
    <cellStyle name="Lien hypertexte visité" xfId="3888" builtinId="9" hidden="1"/>
    <cellStyle name="Lien hypertexte visité" xfId="3879" builtinId="9" hidden="1"/>
    <cellStyle name="Lien hypertexte visité" xfId="3871" builtinId="9" hidden="1"/>
    <cellStyle name="Lien hypertexte visité" xfId="3863" builtinId="9" hidden="1"/>
    <cellStyle name="Lien hypertexte visité" xfId="3855" builtinId="9" hidden="1"/>
    <cellStyle name="Lien hypertexte visité" xfId="3847" builtinId="9" hidden="1"/>
    <cellStyle name="Lien hypertexte visité" xfId="3839" builtinId="9" hidden="1"/>
    <cellStyle name="Lien hypertexte visité" xfId="3831" builtinId="9" hidden="1"/>
    <cellStyle name="Lien hypertexte visité" xfId="3823" builtinId="9" hidden="1"/>
    <cellStyle name="Lien hypertexte visité" xfId="3815" builtinId="9" hidden="1"/>
    <cellStyle name="Lien hypertexte visité" xfId="3807" builtinId="9" hidden="1"/>
    <cellStyle name="Lien hypertexte visité" xfId="3799" builtinId="9" hidden="1"/>
    <cellStyle name="Lien hypertexte visité" xfId="3791" builtinId="9" hidden="1"/>
    <cellStyle name="Lien hypertexte visité" xfId="3783" builtinId="9" hidden="1"/>
    <cellStyle name="Lien hypertexte visité" xfId="3775" builtinId="9" hidden="1"/>
    <cellStyle name="Lien hypertexte visité" xfId="3767" builtinId="9" hidden="1"/>
    <cellStyle name="Lien hypertexte visité" xfId="3759" builtinId="9" hidden="1"/>
    <cellStyle name="Lien hypertexte visité" xfId="3751" builtinId="9" hidden="1"/>
    <cellStyle name="Lien hypertexte visité" xfId="3743" builtinId="9" hidden="1"/>
    <cellStyle name="Lien hypertexte visité" xfId="3735" builtinId="9" hidden="1"/>
    <cellStyle name="Lien hypertexte visité" xfId="3727" builtinId="9" hidden="1"/>
    <cellStyle name="Lien hypertexte visité" xfId="3719" builtinId="9" hidden="1"/>
    <cellStyle name="Lien hypertexte visité" xfId="3711" builtinId="9" hidden="1"/>
    <cellStyle name="Lien hypertexte visité" xfId="3703" builtinId="9" hidden="1"/>
    <cellStyle name="Lien hypertexte visité" xfId="3694" builtinId="9" hidden="1"/>
    <cellStyle name="Lien hypertexte visité" xfId="3686" builtinId="9" hidden="1"/>
    <cellStyle name="Lien hypertexte visité" xfId="3678" builtinId="9" hidden="1"/>
    <cellStyle name="Lien hypertexte visité" xfId="3668" builtinId="9" hidden="1"/>
    <cellStyle name="Lien hypertexte visité" xfId="3657" builtinId="9" hidden="1"/>
    <cellStyle name="Lien hypertexte visité" xfId="3647" builtinId="9" hidden="1"/>
    <cellStyle name="Lien hypertexte visité" xfId="3639" builtinId="9" hidden="1"/>
    <cellStyle name="Lien hypertexte visité" xfId="3631" builtinId="9" hidden="1"/>
    <cellStyle name="Lien hypertexte visité" xfId="3623" builtinId="9" hidden="1"/>
    <cellStyle name="Lien hypertexte visité" xfId="3615" builtinId="9" hidden="1"/>
    <cellStyle name="Lien hypertexte visité" xfId="3607" builtinId="9" hidden="1"/>
    <cellStyle name="Lien hypertexte visité" xfId="3599" builtinId="9" hidden="1"/>
    <cellStyle name="Lien hypertexte visité" xfId="3591" builtinId="9" hidden="1"/>
    <cellStyle name="Lien hypertexte visité" xfId="3583" builtinId="9" hidden="1"/>
    <cellStyle name="Lien hypertexte visité" xfId="3575" builtinId="9" hidden="1"/>
    <cellStyle name="Lien hypertexte visité" xfId="3567" builtinId="9" hidden="1"/>
    <cellStyle name="Lien hypertexte visité" xfId="3559" builtinId="9" hidden="1"/>
    <cellStyle name="Lien hypertexte visité" xfId="3550" builtinId="9" hidden="1"/>
    <cellStyle name="Lien hypertexte visité" xfId="3542" builtinId="9" hidden="1"/>
    <cellStyle name="Lien hypertexte visité" xfId="3534" builtinId="9" hidden="1"/>
    <cellStyle name="Lien hypertexte visité" xfId="3526" builtinId="9" hidden="1"/>
    <cellStyle name="Lien hypertexte visité" xfId="3518" builtinId="9" hidden="1"/>
    <cellStyle name="Lien hypertexte visité" xfId="3510" builtinId="9" hidden="1"/>
    <cellStyle name="Lien hypertexte visité" xfId="3502" builtinId="9" hidden="1"/>
    <cellStyle name="Lien hypertexte visité" xfId="3494" builtinId="9" hidden="1"/>
    <cellStyle name="Lien hypertexte visité" xfId="3486" builtinId="9" hidden="1"/>
    <cellStyle name="Lien hypertexte visité" xfId="3478" builtinId="9" hidden="1"/>
    <cellStyle name="Lien hypertexte visité" xfId="3470" builtinId="9" hidden="1"/>
    <cellStyle name="Lien hypertexte visité" xfId="3462" builtinId="9" hidden="1"/>
    <cellStyle name="Lien hypertexte visité" xfId="3454" builtinId="9" hidden="1"/>
    <cellStyle name="Lien hypertexte visité" xfId="3446" builtinId="9" hidden="1"/>
    <cellStyle name="Lien hypertexte visité" xfId="3438" builtinId="9" hidden="1"/>
    <cellStyle name="Lien hypertexte visité" xfId="3430" builtinId="9" hidden="1"/>
    <cellStyle name="Lien hypertexte visité" xfId="3422" builtinId="9" hidden="1"/>
    <cellStyle name="Lien hypertexte visité" xfId="3414" builtinId="9" hidden="1"/>
    <cellStyle name="Lien hypertexte visité" xfId="3406" builtinId="9" hidden="1"/>
    <cellStyle name="Lien hypertexte visité" xfId="3398" builtinId="9" hidden="1"/>
    <cellStyle name="Lien hypertexte visité" xfId="3390" builtinId="9" hidden="1"/>
    <cellStyle name="Lien hypertexte visité" xfId="3382" builtinId="9" hidden="1"/>
    <cellStyle name="Lien hypertexte visité" xfId="3374" builtinId="9" hidden="1"/>
    <cellStyle name="Lien hypertexte visité" xfId="3366" builtinId="9" hidden="1"/>
    <cellStyle name="Lien hypertexte visité" xfId="3358" builtinId="9" hidden="1"/>
    <cellStyle name="Lien hypertexte visité" xfId="3350" builtinId="9" hidden="1"/>
    <cellStyle name="Lien hypertexte visité" xfId="3342" builtinId="9" hidden="1"/>
    <cellStyle name="Lien hypertexte visité" xfId="3334" builtinId="9" hidden="1"/>
    <cellStyle name="Lien hypertexte visité" xfId="3326" builtinId="9" hidden="1"/>
    <cellStyle name="Lien hypertexte visité" xfId="3318" builtinId="9" hidden="1"/>
    <cellStyle name="Lien hypertexte visité" xfId="3310" builtinId="9" hidden="1"/>
    <cellStyle name="Lien hypertexte visité" xfId="3302" builtinId="9" hidden="1"/>
    <cellStyle name="Lien hypertexte visité" xfId="3294" builtinId="9" hidden="1"/>
    <cellStyle name="Lien hypertexte visité" xfId="3286" builtinId="9" hidden="1"/>
    <cellStyle name="Lien hypertexte visité" xfId="3278" builtinId="9" hidden="1"/>
    <cellStyle name="Lien hypertexte visité" xfId="3270" builtinId="9" hidden="1"/>
    <cellStyle name="Lien hypertexte visité" xfId="3262" builtinId="9" hidden="1"/>
    <cellStyle name="Lien hypertexte visité" xfId="3254" builtinId="9" hidden="1"/>
    <cellStyle name="Lien hypertexte visité" xfId="3246" builtinId="9" hidden="1"/>
    <cellStyle name="Lien hypertexte visité" xfId="3238" builtinId="9" hidden="1"/>
    <cellStyle name="Lien hypertexte visité" xfId="3230" builtinId="9" hidden="1"/>
    <cellStyle name="Lien hypertexte visité" xfId="3222" builtinId="9" hidden="1"/>
    <cellStyle name="Lien hypertexte visité" xfId="3214" builtinId="9" hidden="1"/>
    <cellStyle name="Lien hypertexte visité" xfId="3206" builtinId="9" hidden="1"/>
    <cellStyle name="Lien hypertexte visité" xfId="3198" builtinId="9" hidden="1"/>
    <cellStyle name="Lien hypertexte visité" xfId="3190" builtinId="9" hidden="1"/>
    <cellStyle name="Lien hypertexte visité" xfId="3182" builtinId="9" hidden="1"/>
    <cellStyle name="Lien hypertexte visité" xfId="3174" builtinId="9" hidden="1"/>
    <cellStyle name="Lien hypertexte visité" xfId="3166" builtinId="9" hidden="1"/>
    <cellStyle name="Lien hypertexte visité" xfId="3158" builtinId="9" hidden="1"/>
    <cellStyle name="Lien hypertexte visité" xfId="3150" builtinId="9" hidden="1"/>
    <cellStyle name="Lien hypertexte visité" xfId="3142" builtinId="9" hidden="1"/>
    <cellStyle name="Lien hypertexte visité" xfId="3134" builtinId="9" hidden="1"/>
    <cellStyle name="Lien hypertexte visité" xfId="3126" builtinId="9" hidden="1"/>
    <cellStyle name="Lien hypertexte visité" xfId="3118" builtinId="9" hidden="1"/>
    <cellStyle name="Lien hypertexte visité" xfId="3110" builtinId="9" hidden="1"/>
    <cellStyle name="Lien hypertexte visité" xfId="3102" builtinId="9" hidden="1"/>
    <cellStyle name="Lien hypertexte visité" xfId="3094" builtinId="9" hidden="1"/>
    <cellStyle name="Lien hypertexte visité" xfId="3086" builtinId="9" hidden="1"/>
    <cellStyle name="Lien hypertexte visité" xfId="3078" builtinId="9" hidden="1"/>
    <cellStyle name="Lien hypertexte visité" xfId="3070" builtinId="9" hidden="1"/>
    <cellStyle name="Lien hypertexte visité" xfId="3062" builtinId="9" hidden="1"/>
    <cellStyle name="Lien hypertexte visité" xfId="3054" builtinId="9" hidden="1"/>
    <cellStyle name="Lien hypertexte visité" xfId="3046" builtinId="9" hidden="1"/>
    <cellStyle name="Lien hypertexte visité" xfId="3038" builtinId="9" hidden="1"/>
    <cellStyle name="Lien hypertexte visité" xfId="3030" builtinId="9" hidden="1"/>
    <cellStyle name="Lien hypertexte visité" xfId="3022" builtinId="9" hidden="1"/>
    <cellStyle name="Lien hypertexte visité" xfId="3014" builtinId="9" hidden="1"/>
    <cellStyle name="Lien hypertexte visité" xfId="3006" builtinId="9" hidden="1"/>
    <cellStyle name="Lien hypertexte visité" xfId="2998" builtinId="9" hidden="1"/>
    <cellStyle name="Lien hypertexte visité" xfId="2990" builtinId="9" hidden="1"/>
    <cellStyle name="Lien hypertexte visité" xfId="2982" builtinId="9" hidden="1"/>
    <cellStyle name="Lien hypertexte visité" xfId="2974" builtinId="9" hidden="1"/>
    <cellStyle name="Lien hypertexte visité" xfId="2966" builtinId="9" hidden="1"/>
    <cellStyle name="Lien hypertexte visité" xfId="2958" builtinId="9" hidden="1"/>
    <cellStyle name="Lien hypertexte visité" xfId="2950" builtinId="9" hidden="1"/>
    <cellStyle name="Lien hypertexte visité" xfId="2942" builtinId="9" hidden="1"/>
    <cellStyle name="Lien hypertexte visité" xfId="2934" builtinId="9" hidden="1"/>
    <cellStyle name="Lien hypertexte visité" xfId="2926" builtinId="9" hidden="1"/>
    <cellStyle name="Lien hypertexte visité" xfId="2918" builtinId="9" hidden="1"/>
    <cellStyle name="Lien hypertexte visité" xfId="2910" builtinId="9" hidden="1"/>
    <cellStyle name="Lien hypertexte visité" xfId="2902" builtinId="9" hidden="1"/>
    <cellStyle name="Lien hypertexte visité" xfId="2894" builtinId="9" hidden="1"/>
    <cellStyle name="Lien hypertexte visité" xfId="2886" builtinId="9" hidden="1"/>
    <cellStyle name="Lien hypertexte visité" xfId="2878" builtinId="9" hidden="1"/>
    <cellStyle name="Lien hypertexte visité" xfId="2870" builtinId="9" hidden="1"/>
    <cellStyle name="Lien hypertexte visité" xfId="2862" builtinId="9" hidden="1"/>
    <cellStyle name="Lien hypertexte visité" xfId="2854" builtinId="9" hidden="1"/>
    <cellStyle name="Lien hypertexte visité" xfId="2846" builtinId="9" hidden="1"/>
    <cellStyle name="Lien hypertexte visité" xfId="2838" builtinId="9" hidden="1"/>
    <cellStyle name="Lien hypertexte visité" xfId="2830" builtinId="9" hidden="1"/>
    <cellStyle name="Lien hypertexte visité" xfId="2822" builtinId="9" hidden="1"/>
    <cellStyle name="Lien hypertexte visité" xfId="2814" builtinId="9" hidden="1"/>
    <cellStyle name="Lien hypertexte visité" xfId="2806" builtinId="9" hidden="1"/>
    <cellStyle name="Lien hypertexte visité" xfId="2798" builtinId="9" hidden="1"/>
    <cellStyle name="Lien hypertexte visité" xfId="2790" builtinId="9" hidden="1"/>
    <cellStyle name="Lien hypertexte visité" xfId="2782" builtinId="9" hidden="1"/>
    <cellStyle name="Lien hypertexte visité" xfId="2774" builtinId="9" hidden="1"/>
    <cellStyle name="Lien hypertexte visité" xfId="2766" builtinId="9" hidden="1"/>
    <cellStyle name="Lien hypertexte visité" xfId="2758" builtinId="9" hidden="1"/>
    <cellStyle name="Lien hypertexte visité" xfId="2750" builtinId="9" hidden="1"/>
    <cellStyle name="Lien hypertexte visité" xfId="2742" builtinId="9" hidden="1"/>
    <cellStyle name="Lien hypertexte visité" xfId="2734" builtinId="9" hidden="1"/>
    <cellStyle name="Lien hypertexte visité" xfId="2726" builtinId="9" hidden="1"/>
    <cellStyle name="Lien hypertexte visité" xfId="2718" builtinId="9" hidden="1"/>
    <cellStyle name="Lien hypertexte visité" xfId="2710" builtinId="9" hidden="1"/>
    <cellStyle name="Lien hypertexte visité" xfId="2702" builtinId="9" hidden="1"/>
    <cellStyle name="Lien hypertexte visité" xfId="2694" builtinId="9" hidden="1"/>
    <cellStyle name="Lien hypertexte visité" xfId="2686" builtinId="9" hidden="1"/>
    <cellStyle name="Lien hypertexte visité" xfId="2678" builtinId="9" hidden="1"/>
    <cellStyle name="Lien hypertexte visité" xfId="2670" builtinId="9" hidden="1"/>
    <cellStyle name="Lien hypertexte visité" xfId="2662" builtinId="9" hidden="1"/>
    <cellStyle name="Lien hypertexte visité" xfId="2654" builtinId="9" hidden="1"/>
    <cellStyle name="Lien hypertexte visité" xfId="2646" builtinId="9" hidden="1"/>
    <cellStyle name="Lien hypertexte visité" xfId="2638" builtinId="9" hidden="1"/>
    <cellStyle name="Lien hypertexte visité" xfId="2630" builtinId="9" hidden="1"/>
    <cellStyle name="Lien hypertexte visité" xfId="2622" builtinId="9" hidden="1"/>
    <cellStyle name="Lien hypertexte visité" xfId="2614" builtinId="9" hidden="1"/>
    <cellStyle name="Lien hypertexte visité" xfId="2606" builtinId="9" hidden="1"/>
    <cellStyle name="Lien hypertexte visité" xfId="2598" builtinId="9" hidden="1"/>
    <cellStyle name="Lien hypertexte visité" xfId="2590" builtinId="9" hidden="1"/>
    <cellStyle name="Lien hypertexte visité" xfId="2582" builtinId="9" hidden="1"/>
    <cellStyle name="Lien hypertexte visité" xfId="2574" builtinId="9" hidden="1"/>
    <cellStyle name="Lien hypertexte visité" xfId="2566" builtinId="9" hidden="1"/>
    <cellStyle name="Lien hypertexte visité" xfId="2558" builtinId="9" hidden="1"/>
    <cellStyle name="Lien hypertexte visité" xfId="2550" builtinId="9" hidden="1"/>
    <cellStyle name="Lien hypertexte visité" xfId="2542" builtinId="9" hidden="1"/>
    <cellStyle name="Lien hypertexte visité" xfId="2534" builtinId="9" hidden="1"/>
    <cellStyle name="Lien hypertexte visité" xfId="2526" builtinId="9" hidden="1"/>
    <cellStyle name="Lien hypertexte visité" xfId="2518" builtinId="9" hidden="1"/>
    <cellStyle name="Lien hypertexte visité" xfId="2510" builtinId="9" hidden="1"/>
    <cellStyle name="Lien hypertexte visité" xfId="2502" builtinId="9" hidden="1"/>
    <cellStyle name="Lien hypertexte visité" xfId="2494" builtinId="9" hidden="1"/>
    <cellStyle name="Lien hypertexte visité" xfId="2486" builtinId="9" hidden="1"/>
    <cellStyle name="Lien hypertexte visité" xfId="2478" builtinId="9" hidden="1"/>
    <cellStyle name="Lien hypertexte visité" xfId="2470" builtinId="9" hidden="1"/>
    <cellStyle name="Lien hypertexte visité" xfId="2462" builtinId="9" hidden="1"/>
    <cellStyle name="Lien hypertexte visité" xfId="2454" builtinId="9" hidden="1"/>
    <cellStyle name="Lien hypertexte visité" xfId="2446" builtinId="9" hidden="1"/>
    <cellStyle name="Lien hypertexte visité" xfId="2438" builtinId="9" hidden="1"/>
    <cellStyle name="Lien hypertexte visité" xfId="2430" builtinId="9" hidden="1"/>
    <cellStyle name="Lien hypertexte visité" xfId="2422" builtinId="9" hidden="1"/>
    <cellStyle name="Lien hypertexte visité" xfId="2414" builtinId="9" hidden="1"/>
    <cellStyle name="Lien hypertexte visité" xfId="2406" builtinId="9" hidden="1"/>
    <cellStyle name="Lien hypertexte visité" xfId="2398" builtinId="9" hidden="1"/>
    <cellStyle name="Lien hypertexte visité" xfId="2390" builtinId="9" hidden="1"/>
    <cellStyle name="Lien hypertexte visité" xfId="2382" builtinId="9" hidden="1"/>
    <cellStyle name="Lien hypertexte visité" xfId="2374" builtinId="9" hidden="1"/>
    <cellStyle name="Lien hypertexte visité" xfId="2366" builtinId="9" hidden="1"/>
    <cellStyle name="Lien hypertexte visité" xfId="2358" builtinId="9" hidden="1"/>
    <cellStyle name="Lien hypertexte visité" xfId="2350" builtinId="9" hidden="1"/>
    <cellStyle name="Lien hypertexte visité" xfId="2342" builtinId="9" hidden="1"/>
    <cellStyle name="Lien hypertexte visité" xfId="2334" builtinId="9" hidden="1"/>
    <cellStyle name="Lien hypertexte visité" xfId="2326" builtinId="9" hidden="1"/>
    <cellStyle name="Lien hypertexte visité" xfId="2318" builtinId="9" hidden="1"/>
    <cellStyle name="Lien hypertexte visité" xfId="2310" builtinId="9" hidden="1"/>
    <cellStyle name="Lien hypertexte visité" xfId="2302" builtinId="9" hidden="1"/>
    <cellStyle name="Lien hypertexte visité" xfId="2294" builtinId="9" hidden="1"/>
    <cellStyle name="Lien hypertexte visité" xfId="2286" builtinId="9" hidden="1"/>
    <cellStyle name="Lien hypertexte visité" xfId="2278" builtinId="9" hidden="1"/>
    <cellStyle name="Lien hypertexte visité" xfId="2270" builtinId="9" hidden="1"/>
    <cellStyle name="Lien hypertexte visité" xfId="2262" builtinId="9" hidden="1"/>
    <cellStyle name="Lien hypertexte visité" xfId="2254" builtinId="9" hidden="1"/>
    <cellStyle name="Lien hypertexte visité" xfId="2246" builtinId="9" hidden="1"/>
    <cellStyle name="Lien hypertexte visité" xfId="2238" builtinId="9" hidden="1"/>
    <cellStyle name="Lien hypertexte visité" xfId="2230" builtinId="9" hidden="1"/>
    <cellStyle name="Lien hypertexte visité" xfId="2222" builtinId="9" hidden="1"/>
    <cellStyle name="Lien hypertexte visité" xfId="2214" builtinId="9" hidden="1"/>
    <cellStyle name="Lien hypertexte visité" xfId="2207" builtinId="9" hidden="1"/>
    <cellStyle name="Lien hypertexte visité" xfId="2198" builtinId="9" hidden="1"/>
    <cellStyle name="Lien hypertexte visité" xfId="2190" builtinId="9" hidden="1"/>
    <cellStyle name="Lien hypertexte visité" xfId="2182" builtinId="9" hidden="1"/>
    <cellStyle name="Lien hypertexte visité" xfId="2174" builtinId="9" hidden="1"/>
    <cellStyle name="Lien hypertexte visité" xfId="2166" builtinId="9" hidden="1"/>
    <cellStyle name="Lien hypertexte visité" xfId="2158" builtinId="9" hidden="1"/>
    <cellStyle name="Lien hypertexte visité" xfId="2151" builtinId="9" hidden="1"/>
    <cellStyle name="Lien hypertexte visité" xfId="2142" builtinId="9" hidden="1"/>
    <cellStyle name="Lien hypertexte visité" xfId="2134" builtinId="9" hidden="1"/>
    <cellStyle name="Lien hypertexte visité" xfId="2126" builtinId="9" hidden="1"/>
    <cellStyle name="Lien hypertexte visité" xfId="2118" builtinId="9" hidden="1"/>
    <cellStyle name="Lien hypertexte visité" xfId="2110" builtinId="9" hidden="1"/>
    <cellStyle name="Lien hypertexte visité" xfId="2102" builtinId="9" hidden="1"/>
    <cellStyle name="Lien hypertexte visité" xfId="2094" builtinId="9" hidden="1"/>
    <cellStyle name="Lien hypertexte visité" xfId="2086" builtinId="9" hidden="1"/>
    <cellStyle name="Lien hypertexte visité" xfId="2078" builtinId="9" hidden="1"/>
    <cellStyle name="Lien hypertexte visité" xfId="2070" builtinId="9" hidden="1"/>
    <cellStyle name="Lien hypertexte visité" xfId="2062" builtinId="9" hidden="1"/>
    <cellStyle name="Lien hypertexte visité" xfId="2054" builtinId="9" hidden="1"/>
    <cellStyle name="Lien hypertexte visité" xfId="2046" builtinId="9" hidden="1"/>
    <cellStyle name="Lien hypertexte visité" xfId="2038" builtinId="9" hidden="1"/>
    <cellStyle name="Lien hypertexte visité" xfId="2030" builtinId="9" hidden="1"/>
    <cellStyle name="Lien hypertexte visité" xfId="2022" builtinId="9" hidden="1"/>
    <cellStyle name="Lien hypertexte visité" xfId="2014" builtinId="9" hidden="1"/>
    <cellStyle name="Lien hypertexte visité" xfId="2006" builtinId="9" hidden="1"/>
    <cellStyle name="Lien hypertexte visité" xfId="1998" builtinId="9" hidden="1"/>
    <cellStyle name="Lien hypertexte visité" xfId="1990" builtinId="9" hidden="1"/>
    <cellStyle name="Lien hypertexte visité" xfId="1982" builtinId="9" hidden="1"/>
    <cellStyle name="Lien hypertexte visité" xfId="1974" builtinId="9" hidden="1"/>
    <cellStyle name="Lien hypertexte visité" xfId="1966" builtinId="9" hidden="1"/>
    <cellStyle name="Lien hypertexte visité" xfId="1958" builtinId="9" hidden="1"/>
    <cellStyle name="Lien hypertexte visité" xfId="1950" builtinId="9" hidden="1"/>
    <cellStyle name="Lien hypertexte visité" xfId="1942" builtinId="9" hidden="1"/>
    <cellStyle name="Lien hypertexte visité" xfId="1934" builtinId="9" hidden="1"/>
    <cellStyle name="Lien hypertexte visité" xfId="1926" builtinId="9" hidden="1"/>
    <cellStyle name="Lien hypertexte visité" xfId="1918" builtinId="9" hidden="1"/>
    <cellStyle name="Lien hypertexte visité" xfId="1910" builtinId="9" hidden="1"/>
    <cellStyle name="Lien hypertexte visité" xfId="1902" builtinId="9" hidden="1"/>
    <cellStyle name="Lien hypertexte visité" xfId="1894" builtinId="9" hidden="1"/>
    <cellStyle name="Lien hypertexte visité" xfId="1886" builtinId="9" hidden="1"/>
    <cellStyle name="Lien hypertexte visité" xfId="1878" builtinId="9" hidden="1"/>
    <cellStyle name="Lien hypertexte visité" xfId="1870" builtinId="9" hidden="1"/>
    <cellStyle name="Lien hypertexte visité" xfId="1862" builtinId="9" hidden="1"/>
    <cellStyle name="Lien hypertexte visité" xfId="1854" builtinId="9" hidden="1"/>
    <cellStyle name="Lien hypertexte visité" xfId="1846" builtinId="9" hidden="1"/>
    <cellStyle name="Lien hypertexte visité" xfId="1838" builtinId="9" hidden="1"/>
    <cellStyle name="Lien hypertexte visité" xfId="1830" builtinId="9" hidden="1"/>
    <cellStyle name="Lien hypertexte visité" xfId="1822" builtinId="9" hidden="1"/>
    <cellStyle name="Lien hypertexte visité" xfId="1814" builtinId="9" hidden="1"/>
    <cellStyle name="Lien hypertexte visité" xfId="1806" builtinId="9" hidden="1"/>
    <cellStyle name="Lien hypertexte visité" xfId="1798" builtinId="9" hidden="1"/>
    <cellStyle name="Lien hypertexte visité" xfId="1790" builtinId="9" hidden="1"/>
    <cellStyle name="Lien hypertexte visité" xfId="1782" builtinId="9" hidden="1"/>
    <cellStyle name="Lien hypertexte visité" xfId="1774" builtinId="9" hidden="1"/>
    <cellStyle name="Lien hypertexte visité" xfId="1766" builtinId="9" hidden="1"/>
    <cellStyle name="Lien hypertexte visité" xfId="1758" builtinId="9" hidden="1"/>
    <cellStyle name="Lien hypertexte visité" xfId="1750" builtinId="9" hidden="1"/>
    <cellStyle name="Lien hypertexte visité" xfId="1742" builtinId="9" hidden="1"/>
    <cellStyle name="Lien hypertexte visité" xfId="1734" builtinId="9" hidden="1"/>
    <cellStyle name="Lien hypertexte visité" xfId="1726" builtinId="9" hidden="1"/>
    <cellStyle name="Lien hypertexte visité" xfId="1718" builtinId="9" hidden="1"/>
    <cellStyle name="Lien hypertexte visité" xfId="1710" builtinId="9" hidden="1"/>
    <cellStyle name="Lien hypertexte visité" xfId="1702" builtinId="9" hidden="1"/>
    <cellStyle name="Lien hypertexte visité" xfId="1694" builtinId="9" hidden="1"/>
    <cellStyle name="Lien hypertexte visité" xfId="1686" builtinId="9" hidden="1"/>
    <cellStyle name="Lien hypertexte visité" xfId="1678" builtinId="9" hidden="1"/>
    <cellStyle name="Lien hypertexte visité" xfId="1670" builtinId="9" hidden="1"/>
    <cellStyle name="Lien hypertexte visité" xfId="1662" builtinId="9" hidden="1"/>
    <cellStyle name="Lien hypertexte visité" xfId="1654" builtinId="9" hidden="1"/>
    <cellStyle name="Lien hypertexte visité" xfId="1646" builtinId="9" hidden="1"/>
    <cellStyle name="Lien hypertexte visité" xfId="1638" builtinId="9" hidden="1"/>
    <cellStyle name="Lien hypertexte visité" xfId="1630" builtinId="9" hidden="1"/>
    <cellStyle name="Lien hypertexte visité" xfId="1622" builtinId="9" hidden="1"/>
    <cellStyle name="Lien hypertexte visité" xfId="1614" builtinId="9" hidden="1"/>
    <cellStyle name="Lien hypertexte visité" xfId="1606" builtinId="9" hidden="1"/>
    <cellStyle name="Lien hypertexte visité" xfId="1598" builtinId="9" hidden="1"/>
    <cellStyle name="Lien hypertexte visité" xfId="1590" builtinId="9" hidden="1"/>
    <cellStyle name="Lien hypertexte visité" xfId="1582" builtinId="9" hidden="1"/>
    <cellStyle name="Lien hypertexte visité" xfId="1574" builtinId="9" hidden="1"/>
    <cellStyle name="Lien hypertexte visité" xfId="1566" builtinId="9" hidden="1"/>
    <cellStyle name="Lien hypertexte visité" xfId="1558" builtinId="9" hidden="1"/>
    <cellStyle name="Lien hypertexte visité" xfId="1550" builtinId="9" hidden="1"/>
    <cellStyle name="Lien hypertexte visité" xfId="1542" builtinId="9" hidden="1"/>
    <cellStyle name="Lien hypertexte visité" xfId="1534" builtinId="9" hidden="1"/>
    <cellStyle name="Lien hypertexte visité" xfId="1526" builtinId="9" hidden="1"/>
    <cellStyle name="Lien hypertexte visité" xfId="1518" builtinId="9" hidden="1"/>
    <cellStyle name="Lien hypertexte visité" xfId="1510" builtinId="9" hidden="1"/>
    <cellStyle name="Lien hypertexte visité" xfId="1502" builtinId="9" hidden="1"/>
    <cellStyle name="Lien hypertexte visité" xfId="1493" builtinId="9" hidden="1"/>
    <cellStyle name="Lien hypertexte visité" xfId="1485" builtinId="9" hidden="1"/>
    <cellStyle name="Lien hypertexte visité" xfId="1477" builtinId="9" hidden="1"/>
    <cellStyle name="Lien hypertexte visité" xfId="1469" builtinId="9" hidden="1"/>
    <cellStyle name="Lien hypertexte visité" xfId="1461" builtinId="9" hidden="1"/>
    <cellStyle name="Lien hypertexte visité" xfId="1453" builtinId="9" hidden="1"/>
    <cellStyle name="Lien hypertexte visité" xfId="1445" builtinId="9" hidden="1"/>
    <cellStyle name="Lien hypertexte visité" xfId="1437" builtinId="9" hidden="1"/>
    <cellStyle name="Lien hypertexte visité" xfId="1429" builtinId="9" hidden="1"/>
    <cellStyle name="Lien hypertexte visité" xfId="1421" builtinId="9" hidden="1"/>
    <cellStyle name="Lien hypertexte visité" xfId="1413" builtinId="9" hidden="1"/>
    <cellStyle name="Lien hypertexte visité" xfId="1405" builtinId="9" hidden="1"/>
    <cellStyle name="Lien hypertexte visité" xfId="1397" builtinId="9" hidden="1"/>
    <cellStyle name="Lien hypertexte visité" xfId="1389" builtinId="9" hidden="1"/>
    <cellStyle name="Lien hypertexte visité" xfId="1381" builtinId="9" hidden="1"/>
    <cellStyle name="Lien hypertexte visité" xfId="1373" builtinId="9" hidden="1"/>
    <cellStyle name="Lien hypertexte visité" xfId="1365" builtinId="9" hidden="1"/>
    <cellStyle name="Lien hypertexte visité" xfId="1357" builtinId="9" hidden="1"/>
    <cellStyle name="Lien hypertexte visité" xfId="1349" builtinId="9" hidden="1"/>
    <cellStyle name="Lien hypertexte visité" xfId="1341" builtinId="9" hidden="1"/>
    <cellStyle name="Lien hypertexte visité" xfId="1333" builtinId="9" hidden="1"/>
    <cellStyle name="Lien hypertexte visité" xfId="1325" builtinId="9" hidden="1"/>
    <cellStyle name="Lien hypertexte visité" xfId="1317" builtinId="9" hidden="1"/>
    <cellStyle name="Lien hypertexte visité" xfId="1309" builtinId="9" hidden="1"/>
    <cellStyle name="Lien hypertexte visité" xfId="1301" builtinId="9" hidden="1"/>
    <cellStyle name="Lien hypertexte visité" xfId="1293" builtinId="9" hidden="1"/>
    <cellStyle name="Lien hypertexte visité" xfId="1285" builtinId="9" hidden="1"/>
    <cellStyle name="Lien hypertexte visité" xfId="1277" builtinId="9" hidden="1"/>
    <cellStyle name="Lien hypertexte visité" xfId="1269" builtinId="9" hidden="1"/>
    <cellStyle name="Lien hypertexte visité" xfId="1261" builtinId="9" hidden="1"/>
    <cellStyle name="Lien hypertexte visité" xfId="1253" builtinId="9" hidden="1"/>
    <cellStyle name="Lien hypertexte visité" xfId="1245" builtinId="9" hidden="1"/>
    <cellStyle name="Lien hypertexte visité" xfId="1237" builtinId="9" hidden="1"/>
    <cellStyle name="Lien hypertexte visité" xfId="1229" builtinId="9" hidden="1"/>
    <cellStyle name="Lien hypertexte visité" xfId="1221" builtinId="9" hidden="1"/>
    <cellStyle name="Lien hypertexte visité" xfId="1213" builtinId="9" hidden="1"/>
    <cellStyle name="Lien hypertexte visité" xfId="1205" builtinId="9" hidden="1"/>
    <cellStyle name="Lien hypertexte visité" xfId="1197" builtinId="9" hidden="1"/>
    <cellStyle name="Lien hypertexte visité" xfId="1189" builtinId="9" hidden="1"/>
    <cellStyle name="Lien hypertexte visité" xfId="1181" builtinId="9" hidden="1"/>
    <cellStyle name="Lien hypertexte visité" xfId="1173" builtinId="9" hidden="1"/>
    <cellStyle name="Lien hypertexte visité" xfId="1165" builtinId="9" hidden="1"/>
    <cellStyle name="Lien hypertexte visité" xfId="1151" builtinId="9" hidden="1" customBuiltin="1"/>
    <cellStyle name="Lien hypertexte visité" xfId="1135" builtinId="9" hidden="1"/>
    <cellStyle name="Lien hypertexte visité" xfId="1119" builtinId="9" hidden="1"/>
    <cellStyle name="Lien hypertexte visité" xfId="1103" builtinId="9" hidden="1"/>
    <cellStyle name="Lien hypertexte visité" xfId="1087" builtinId="9" hidden="1"/>
    <cellStyle name="Lien hypertexte visité" xfId="1071" builtinId="9" hidden="1"/>
    <cellStyle name="Lien hypertexte visité" xfId="1055" builtinId="9" hidden="1"/>
    <cellStyle name="Lien hypertexte visité" xfId="1039" builtinId="9" hidden="1"/>
    <cellStyle name="Lien hypertexte visité" xfId="1023" builtinId="9" hidden="1"/>
    <cellStyle name="Lien hypertexte visité" xfId="1007" builtinId="9" hidden="1"/>
    <cellStyle name="Lien hypertexte visité" xfId="991" builtinId="9" hidden="1"/>
    <cellStyle name="Lien hypertexte visité" xfId="975" builtinId="9" hidden="1"/>
    <cellStyle name="Lien hypertexte visité" xfId="959" builtinId="9" hidden="1"/>
    <cellStyle name="Lien hypertexte visité" xfId="943" builtinId="9" hidden="1"/>
    <cellStyle name="Lien hypertexte visité" xfId="927" builtinId="9" hidden="1"/>
    <cellStyle name="Lien hypertexte visité" xfId="911" builtinId="9" hidden="1"/>
    <cellStyle name="Lien hypertexte visité" xfId="895" builtinId="9" hidden="1"/>
    <cellStyle name="Lien hypertexte visité" xfId="879" builtinId="9" hidden="1"/>
    <cellStyle name="Lien hypertexte visité" xfId="863" builtinId="9" hidden="1"/>
    <cellStyle name="Lien hypertexte visité" xfId="847" builtinId="9" hidden="1"/>
    <cellStyle name="Lien hypertexte visité" xfId="831" builtinId="9" hidden="1"/>
    <cellStyle name="Lien hypertexte visité" xfId="815" builtinId="9" hidden="1"/>
    <cellStyle name="Lien hypertexte visité" xfId="799" builtinId="9" hidden="1"/>
    <cellStyle name="Lien hypertexte visité" xfId="783" builtinId="9" hidden="1"/>
    <cellStyle name="Lien hypertexte visité" xfId="767" builtinId="9" hidden="1"/>
    <cellStyle name="Lien hypertexte visité" xfId="751" builtinId="9" hidden="1"/>
    <cellStyle name="Lien hypertexte visité" xfId="735" builtinId="9" hidden="1"/>
    <cellStyle name="Lien hypertexte visité" xfId="719" builtinId="9" hidden="1"/>
    <cellStyle name="Lien hypertexte visité" xfId="703" builtinId="9" hidden="1"/>
    <cellStyle name="Lien hypertexte visité" xfId="687" builtinId="9" hidden="1"/>
    <cellStyle name="Lien hypertexte visité" xfId="671" builtinId="9" hidden="1"/>
    <cellStyle name="Lien hypertexte visité" xfId="655" builtinId="9" hidden="1"/>
    <cellStyle name="Lien hypertexte visité" xfId="639" builtinId="9" hidden="1"/>
    <cellStyle name="Lien hypertexte visité" xfId="623" builtinId="9" hidden="1"/>
    <cellStyle name="Lien hypertexte visité" xfId="607" builtinId="9" hidden="1"/>
    <cellStyle name="Lien hypertexte visité" xfId="591" builtinId="9" hidden="1"/>
    <cellStyle name="Lien hypertexte visité" xfId="575" builtinId="9" hidden="1"/>
    <cellStyle name="Lien hypertexte visité" xfId="559" builtinId="9" hidden="1"/>
    <cellStyle name="Lien hypertexte visité" xfId="543" builtinId="9" hidden="1"/>
    <cellStyle name="Lien hypertexte visité" xfId="527" builtinId="9" hidden="1"/>
    <cellStyle name="Lien hypertexte visité" xfId="511" builtinId="9" hidden="1"/>
    <cellStyle name="Lien hypertexte visité" xfId="495" builtinId="9" hidden="1"/>
    <cellStyle name="Lien hypertexte visité" xfId="479" builtinId="9" hidden="1"/>
    <cellStyle name="Lien hypertexte visité" xfId="463" builtinId="9" hidden="1"/>
    <cellStyle name="Lien hypertexte visité" xfId="447" builtinId="9" hidden="1"/>
    <cellStyle name="Lien hypertexte visité" xfId="431" builtinId="9" hidden="1"/>
    <cellStyle name="Lien hypertexte visité" xfId="415" builtinId="9" hidden="1"/>
    <cellStyle name="Lien hypertexte visité" xfId="399" builtinId="9" hidden="1"/>
    <cellStyle name="Lien hypertexte visité" xfId="383" builtinId="9" hidden="1"/>
    <cellStyle name="Lien hypertexte visité" xfId="367" builtinId="9" hidden="1"/>
    <cellStyle name="Lien hypertexte visité" xfId="351" builtinId="9" hidden="1"/>
    <cellStyle name="Lien hypertexte visité" xfId="335" builtinId="9" hidden="1"/>
    <cellStyle name="Lien hypertexte visité" xfId="319" builtinId="9" hidden="1"/>
    <cellStyle name="Lien hypertexte visité" xfId="303" builtinId="9" hidden="1"/>
    <cellStyle name="Lien hypertexte visité" xfId="287" builtinId="9" hidden="1"/>
    <cellStyle name="Lien hypertexte visité" xfId="271" builtinId="9" hidden="1"/>
    <cellStyle name="Lien hypertexte visité" xfId="255" builtinId="9" hidden="1"/>
    <cellStyle name="Lien hypertexte visité" xfId="239" builtinId="9" hidden="1"/>
    <cellStyle name="Lien hypertexte visité" xfId="223" builtinId="9" hidden="1"/>
    <cellStyle name="Lien hypertexte visité" xfId="207" builtinId="9" hidden="1"/>
    <cellStyle name="Lien hypertexte visité" xfId="191" builtinId="9" hidden="1"/>
    <cellStyle name="Lien hypertexte visité" xfId="175" builtinId="9" hidden="1"/>
    <cellStyle name="Lien hypertexte visité" xfId="159" builtinId="9" hidden="1"/>
    <cellStyle name="Lien hypertexte visité" xfId="143" builtinId="9" hidden="1"/>
    <cellStyle name="Lien hypertexte visité" xfId="127" builtinId="9" hidden="1"/>
    <cellStyle name="Lien hypertexte visité" xfId="73" builtinId="9" hidden="1"/>
    <cellStyle name="Lien hypertexte visité" xfId="83" builtinId="9" hidden="1"/>
    <cellStyle name="Lien hypertexte visité" xfId="93" builtinId="9" hidden="1"/>
    <cellStyle name="Lien hypertexte visité" xfId="105" builtinId="9" hidden="1"/>
    <cellStyle name="Lien hypertexte visité" xfId="111" builtinId="9" hidden="1"/>
    <cellStyle name="Lien hypertexte visité" xfId="79" builtinId="9" hidden="1"/>
    <cellStyle name="Lien hypertexte visité" xfId="65" builtinId="9" hidden="1"/>
    <cellStyle name="Lien hypertexte visité" xfId="55" builtinId="9" hidden="1"/>
    <cellStyle name="Lien hypertexte visité" xfId="4" builtinId="9" hidden="1"/>
    <cellStyle name="Lien hypertexte visité" xfId="63" builtinId="9" hidden="1"/>
    <cellStyle name="Lien hypertexte visité" xfId="61" builtinId="9" hidden="1"/>
    <cellStyle name="Lien hypertexte visité" xfId="87" builtinId="9" hidden="1"/>
    <cellStyle name="Lien hypertexte visité" xfId="113" builtinId="9" hidden="1"/>
    <cellStyle name="Lien hypertexte visité" xfId="101" builtinId="9" hidden="1"/>
    <cellStyle name="Lien hypertexte visité" xfId="91" builtinId="9" hidden="1"/>
    <cellStyle name="Lien hypertexte visité" xfId="81" builtinId="9" hidden="1"/>
    <cellStyle name="Lien hypertexte visité" xfId="115" builtinId="9" hidden="1"/>
    <cellStyle name="Lien hypertexte visité" xfId="131" builtinId="9" hidden="1"/>
    <cellStyle name="Lien hypertexte visité" xfId="147" builtinId="9" hidden="1"/>
    <cellStyle name="Lien hypertexte visité" xfId="163" builtinId="9" hidden="1"/>
    <cellStyle name="Lien hypertexte visité" xfId="179" builtinId="9" hidden="1"/>
    <cellStyle name="Lien hypertexte visité" xfId="195" builtinId="9" hidden="1"/>
    <cellStyle name="Lien hypertexte visité" xfId="211" builtinId="9" hidden="1"/>
    <cellStyle name="Lien hypertexte visité" xfId="227" builtinId="9" hidden="1"/>
    <cellStyle name="Lien hypertexte visité" xfId="243" builtinId="9" hidden="1"/>
    <cellStyle name="Lien hypertexte visité" xfId="259" builtinId="9" hidden="1"/>
    <cellStyle name="Lien hypertexte visité" xfId="275" builtinId="9" hidden="1"/>
    <cellStyle name="Lien hypertexte visité" xfId="291" builtinId="9" hidden="1"/>
    <cellStyle name="Lien hypertexte visité" xfId="307" builtinId="9" hidden="1"/>
    <cellStyle name="Lien hypertexte visité" xfId="323" builtinId="9" hidden="1"/>
    <cellStyle name="Lien hypertexte visité" xfId="339" builtinId="9" hidden="1"/>
    <cellStyle name="Lien hypertexte visité" xfId="355" builtinId="9" hidden="1"/>
    <cellStyle name="Lien hypertexte visité" xfId="371" builtinId="9" hidden="1"/>
    <cellStyle name="Lien hypertexte visité" xfId="387" builtinId="9" hidden="1"/>
    <cellStyle name="Lien hypertexte visité" xfId="403" builtinId="9" hidden="1"/>
    <cellStyle name="Lien hypertexte visité" xfId="419" builtinId="9" hidden="1"/>
    <cellStyle name="Lien hypertexte visité" xfId="435" builtinId="9" hidden="1"/>
    <cellStyle name="Lien hypertexte visité" xfId="451" builtinId="9" hidden="1"/>
    <cellStyle name="Lien hypertexte visité" xfId="467" builtinId="9" hidden="1"/>
    <cellStyle name="Lien hypertexte visité" xfId="483" builtinId="9" hidden="1"/>
    <cellStyle name="Lien hypertexte visité" xfId="499" builtinId="9" hidden="1"/>
    <cellStyle name="Lien hypertexte visité" xfId="515" builtinId="9" hidden="1"/>
    <cellStyle name="Lien hypertexte visité" xfId="531" builtinId="9" hidden="1"/>
    <cellStyle name="Lien hypertexte visité" xfId="547" builtinId="9" hidden="1"/>
    <cellStyle name="Lien hypertexte visité" xfId="563" builtinId="9" hidden="1"/>
    <cellStyle name="Lien hypertexte visité" xfId="579" builtinId="9" hidden="1"/>
    <cellStyle name="Lien hypertexte visité" xfId="595" builtinId="9" hidden="1"/>
    <cellStyle name="Lien hypertexte visité" xfId="611" builtinId="9" hidden="1"/>
    <cellStyle name="Lien hypertexte visité" xfId="627" builtinId="9" hidden="1"/>
    <cellStyle name="Lien hypertexte visité" xfId="643" builtinId="9" hidden="1"/>
    <cellStyle name="Lien hypertexte visité" xfId="659" builtinId="9" hidden="1"/>
    <cellStyle name="Lien hypertexte visité" xfId="675" builtinId="9" hidden="1"/>
    <cellStyle name="Lien hypertexte visité" xfId="691" builtinId="9" hidden="1"/>
    <cellStyle name="Lien hypertexte visité" xfId="707" builtinId="9" hidden="1"/>
    <cellStyle name="Lien hypertexte visité" xfId="723" builtinId="9" hidden="1"/>
    <cellStyle name="Lien hypertexte visité" xfId="739" builtinId="9" hidden="1"/>
    <cellStyle name="Lien hypertexte visité" xfId="755" builtinId="9" hidden="1"/>
    <cellStyle name="Lien hypertexte visité" xfId="771" builtinId="9" hidden="1"/>
    <cellStyle name="Lien hypertexte visité" xfId="787" builtinId="9" hidden="1"/>
    <cellStyle name="Lien hypertexte visité" xfId="803" builtinId="9" hidden="1"/>
    <cellStyle name="Lien hypertexte visité" xfId="819" builtinId="9" hidden="1"/>
    <cellStyle name="Lien hypertexte visité" xfId="835" builtinId="9" hidden="1"/>
    <cellStyle name="Lien hypertexte visité" xfId="851" builtinId="9" hidden="1"/>
    <cellStyle name="Lien hypertexte visité" xfId="867" builtinId="9" hidden="1"/>
    <cellStyle name="Lien hypertexte visité" xfId="883" builtinId="9" hidden="1"/>
    <cellStyle name="Lien hypertexte visité" xfId="899" builtinId="9" hidden="1"/>
    <cellStyle name="Lien hypertexte visité" xfId="915" builtinId="9" hidden="1"/>
    <cellStyle name="Lien hypertexte visité" xfId="931" builtinId="9" hidden="1"/>
    <cellStyle name="Lien hypertexte visité" xfId="947" builtinId="9" hidden="1"/>
    <cellStyle name="Lien hypertexte visité" xfId="963" builtinId="9" hidden="1"/>
    <cellStyle name="Lien hypertexte visité" xfId="979" builtinId="9" hidden="1"/>
    <cellStyle name="Lien hypertexte visité" xfId="995" builtinId="9" hidden="1"/>
    <cellStyle name="Lien hypertexte visité" xfId="1011" builtinId="9" hidden="1"/>
    <cellStyle name="Lien hypertexte visité" xfId="1027" builtinId="9" hidden="1"/>
    <cellStyle name="Lien hypertexte visité" xfId="1043" builtinId="9" hidden="1"/>
    <cellStyle name="Lien hypertexte visité" xfId="1059" builtinId="9" hidden="1"/>
    <cellStyle name="Lien hypertexte visité" xfId="1075" builtinId="9" hidden="1"/>
    <cellStyle name="Lien hypertexte visité" xfId="1091" builtinId="9" hidden="1"/>
    <cellStyle name="Lien hypertexte visité" xfId="1107" builtinId="9" hidden="1"/>
    <cellStyle name="Lien hypertexte visité" xfId="1123" builtinId="9" hidden="1"/>
    <cellStyle name="Lien hypertexte visité" xfId="1139" builtinId="9" hidden="1"/>
    <cellStyle name="Lien hypertexte visité" xfId="1159" builtinId="9" hidden="1"/>
    <cellStyle name="Lien hypertexte visité" xfId="1167" builtinId="9" hidden="1"/>
    <cellStyle name="Lien hypertexte visité" xfId="1175" builtinId="9" hidden="1"/>
    <cellStyle name="Lien hypertexte visité" xfId="1183" builtinId="9" hidden="1"/>
    <cellStyle name="Lien hypertexte visité" xfId="1191" builtinId="9" hidden="1"/>
    <cellStyle name="Lien hypertexte visité" xfId="1199" builtinId="9" hidden="1"/>
    <cellStyle name="Lien hypertexte visité" xfId="1207" builtinId="9" hidden="1"/>
    <cellStyle name="Lien hypertexte visité" xfId="1215" builtinId="9" hidden="1"/>
    <cellStyle name="Lien hypertexte visité" xfId="1223" builtinId="9" hidden="1"/>
    <cellStyle name="Lien hypertexte visité" xfId="1231" builtinId="9" hidden="1"/>
    <cellStyle name="Lien hypertexte visité" xfId="1239" builtinId="9" hidden="1"/>
    <cellStyle name="Lien hypertexte visité" xfId="1247" builtinId="9" hidden="1"/>
    <cellStyle name="Lien hypertexte visité" xfId="1255" builtinId="9" hidden="1"/>
    <cellStyle name="Lien hypertexte visité" xfId="1263" builtinId="9" hidden="1"/>
    <cellStyle name="Lien hypertexte visité" xfId="1271" builtinId="9" hidden="1"/>
    <cellStyle name="Lien hypertexte visité" xfId="1279" builtinId="9" hidden="1"/>
    <cellStyle name="Lien hypertexte visité" xfId="1287" builtinId="9" hidden="1"/>
    <cellStyle name="Lien hypertexte visité" xfId="1295" builtinId="9" hidden="1"/>
    <cellStyle name="Lien hypertexte visité" xfId="1303" builtinId="9" hidden="1"/>
    <cellStyle name="Lien hypertexte visité" xfId="1311" builtinId="9" hidden="1"/>
    <cellStyle name="Lien hypertexte visité" xfId="1319" builtinId="9" hidden="1"/>
    <cellStyle name="Lien hypertexte visité" xfId="1327" builtinId="9" hidden="1"/>
    <cellStyle name="Lien hypertexte visité" xfId="1335" builtinId="9" hidden="1"/>
    <cellStyle name="Lien hypertexte visité" xfId="1343" builtinId="9" hidden="1"/>
    <cellStyle name="Lien hypertexte visité" xfId="1351" builtinId="9" hidden="1"/>
    <cellStyle name="Lien hypertexte visité" xfId="1359" builtinId="9" hidden="1"/>
    <cellStyle name="Lien hypertexte visité" xfId="1367" builtinId="9" hidden="1"/>
    <cellStyle name="Lien hypertexte visité" xfId="1375" builtinId="9" hidden="1"/>
    <cellStyle name="Lien hypertexte visité" xfId="1383" builtinId="9" hidden="1"/>
    <cellStyle name="Lien hypertexte visité" xfId="1391" builtinId="9" hidden="1"/>
    <cellStyle name="Lien hypertexte visité" xfId="1399" builtinId="9" hidden="1"/>
    <cellStyle name="Lien hypertexte visité" xfId="1407" builtinId="9" hidden="1"/>
    <cellStyle name="Lien hypertexte visité" xfId="1415" builtinId="9" hidden="1"/>
    <cellStyle name="Lien hypertexte visité" xfId="1423" builtinId="9" hidden="1"/>
    <cellStyle name="Lien hypertexte visité" xfId="1431" builtinId="9" hidden="1"/>
    <cellStyle name="Lien hypertexte visité" xfId="1439" builtinId="9" hidden="1"/>
    <cellStyle name="Lien hypertexte visité" xfId="1447" builtinId="9" hidden="1"/>
    <cellStyle name="Lien hypertexte visité" xfId="1455" builtinId="9" hidden="1"/>
    <cellStyle name="Lien hypertexte visité" xfId="1463" builtinId="9" hidden="1"/>
    <cellStyle name="Lien hypertexte visité" xfId="1471" builtinId="9" hidden="1"/>
    <cellStyle name="Lien hypertexte visité" xfId="1479" builtinId="9" hidden="1"/>
    <cellStyle name="Lien hypertexte visité" xfId="1487" builtinId="9" hidden="1"/>
    <cellStyle name="Lien hypertexte visité" xfId="1496" builtinId="9" hidden="1"/>
    <cellStyle name="Lien hypertexte visité" xfId="1504" builtinId="9" hidden="1"/>
    <cellStyle name="Lien hypertexte visité" xfId="1512" builtinId="9" hidden="1"/>
    <cellStyle name="Lien hypertexte visité" xfId="1520" builtinId="9" hidden="1"/>
    <cellStyle name="Lien hypertexte visité" xfId="1528" builtinId="9" hidden="1"/>
    <cellStyle name="Lien hypertexte visité" xfId="1536" builtinId="9" hidden="1"/>
    <cellStyle name="Lien hypertexte visité" xfId="1544" builtinId="9" hidden="1"/>
    <cellStyle name="Lien hypertexte visité" xfId="1552" builtinId="9" hidden="1"/>
    <cellStyle name="Lien hypertexte visité" xfId="1560" builtinId="9" hidden="1"/>
    <cellStyle name="Lien hypertexte visité" xfId="1568" builtinId="9" hidden="1"/>
    <cellStyle name="Lien hypertexte visité" xfId="1576" builtinId="9" hidden="1"/>
    <cellStyle name="Lien hypertexte visité" xfId="1584" builtinId="9" hidden="1"/>
    <cellStyle name="Lien hypertexte visité" xfId="1592" builtinId="9" hidden="1"/>
    <cellStyle name="Lien hypertexte visité" xfId="1600" builtinId="9" hidden="1"/>
    <cellStyle name="Lien hypertexte visité" xfId="1608" builtinId="9" hidden="1"/>
    <cellStyle name="Lien hypertexte visité" xfId="1616" builtinId="9" hidden="1"/>
    <cellStyle name="Lien hypertexte visité" xfId="1624" builtinId="9" hidden="1"/>
    <cellStyle name="Lien hypertexte visité" xfId="1632" builtinId="9" hidden="1"/>
    <cellStyle name="Lien hypertexte visité" xfId="1640" builtinId="9" hidden="1"/>
    <cellStyle name="Lien hypertexte visité" xfId="1648" builtinId="9" hidden="1"/>
    <cellStyle name="Lien hypertexte visité" xfId="1656" builtinId="9" hidden="1"/>
    <cellStyle name="Lien hypertexte visité" xfId="1664" builtinId="9" hidden="1"/>
    <cellStyle name="Lien hypertexte visité" xfId="1672" builtinId="9" hidden="1"/>
    <cellStyle name="Lien hypertexte visité" xfId="1680" builtinId="9" hidden="1"/>
    <cellStyle name="Lien hypertexte visité" xfId="1688" builtinId="9" hidden="1"/>
    <cellStyle name="Lien hypertexte visité" xfId="1696" builtinId="9" hidden="1"/>
    <cellStyle name="Lien hypertexte visité" xfId="1704" builtinId="9" hidden="1"/>
    <cellStyle name="Lien hypertexte visité" xfId="1712" builtinId="9" hidden="1"/>
    <cellStyle name="Lien hypertexte visité" xfId="1720" builtinId="9" hidden="1"/>
    <cellStyle name="Lien hypertexte visité" xfId="1728" builtinId="9" hidden="1"/>
    <cellStyle name="Lien hypertexte visité" xfId="1736" builtinId="9" hidden="1"/>
    <cellStyle name="Lien hypertexte visité" xfId="1744" builtinId="9" hidden="1"/>
    <cellStyle name="Lien hypertexte visité" xfId="1752" builtinId="9" hidden="1"/>
    <cellStyle name="Lien hypertexte visité" xfId="1760" builtinId="9" hidden="1"/>
    <cellStyle name="Lien hypertexte visité" xfId="1768" builtinId="9" hidden="1"/>
    <cellStyle name="Lien hypertexte visité" xfId="1776" builtinId="9" hidden="1"/>
    <cellStyle name="Lien hypertexte visité" xfId="1784" builtinId="9" hidden="1"/>
    <cellStyle name="Lien hypertexte visité" xfId="1792" builtinId="9" hidden="1"/>
    <cellStyle name="Lien hypertexte visité" xfId="1800" builtinId="9" hidden="1"/>
    <cellStyle name="Lien hypertexte visité" xfId="1808" builtinId="9" hidden="1"/>
    <cellStyle name="Lien hypertexte visité" xfId="1816" builtinId="9" hidden="1"/>
    <cellStyle name="Lien hypertexte visité" xfId="1824" builtinId="9" hidden="1"/>
    <cellStyle name="Lien hypertexte visité" xfId="1832" builtinId="9" hidden="1"/>
    <cellStyle name="Lien hypertexte visité" xfId="1840" builtinId="9" hidden="1"/>
    <cellStyle name="Lien hypertexte visité" xfId="1848" builtinId="9" hidden="1"/>
    <cellStyle name="Lien hypertexte visité" xfId="1856" builtinId="9" hidden="1"/>
    <cellStyle name="Lien hypertexte visité" xfId="1864" builtinId="9" hidden="1"/>
    <cellStyle name="Lien hypertexte visité" xfId="1872" builtinId="9" hidden="1"/>
    <cellStyle name="Lien hypertexte visité" xfId="1880" builtinId="9" hidden="1"/>
    <cellStyle name="Lien hypertexte visité" xfId="1888" builtinId="9" hidden="1"/>
    <cellStyle name="Lien hypertexte visité" xfId="1896" builtinId="9" hidden="1"/>
    <cellStyle name="Lien hypertexte visité" xfId="1904" builtinId="9" hidden="1"/>
    <cellStyle name="Lien hypertexte visité" xfId="1912" builtinId="9" hidden="1"/>
    <cellStyle name="Lien hypertexte visité" xfId="1920" builtinId="9" hidden="1"/>
    <cellStyle name="Lien hypertexte visité" xfId="1928" builtinId="9" hidden="1"/>
    <cellStyle name="Lien hypertexte visité" xfId="1936" builtinId="9" hidden="1"/>
    <cellStyle name="Lien hypertexte visité" xfId="1944" builtinId="9" hidden="1"/>
    <cellStyle name="Lien hypertexte visité" xfId="1952" builtinId="9" hidden="1"/>
    <cellStyle name="Lien hypertexte visité" xfId="1960" builtinId="9" hidden="1"/>
    <cellStyle name="Lien hypertexte visité" xfId="1968" builtinId="9" hidden="1"/>
    <cellStyle name="Lien hypertexte visité" xfId="1976" builtinId="9" hidden="1"/>
    <cellStyle name="Lien hypertexte visité" xfId="1984" builtinId="9" hidden="1"/>
    <cellStyle name="Lien hypertexte visité" xfId="1992" builtinId="9" hidden="1"/>
    <cellStyle name="Lien hypertexte visité" xfId="2000" builtinId="9" hidden="1"/>
    <cellStyle name="Lien hypertexte visité" xfId="2008" builtinId="9" hidden="1"/>
    <cellStyle name="Lien hypertexte visité" xfId="2016" builtinId="9" hidden="1"/>
    <cellStyle name="Lien hypertexte visité" xfId="2024" builtinId="9" hidden="1"/>
    <cellStyle name="Lien hypertexte visité" xfId="2032" builtinId="9" hidden="1"/>
    <cellStyle name="Lien hypertexte visité" xfId="2040" builtinId="9" hidden="1"/>
    <cellStyle name="Lien hypertexte visité" xfId="2048" builtinId="9" hidden="1"/>
    <cellStyle name="Lien hypertexte visité" xfId="2056" builtinId="9" hidden="1"/>
    <cellStyle name="Lien hypertexte visité" xfId="2064" builtinId="9" hidden="1"/>
    <cellStyle name="Lien hypertexte visité" xfId="2072" builtinId="9" hidden="1"/>
    <cellStyle name="Lien hypertexte visité" xfId="2080" builtinId="9" hidden="1"/>
    <cellStyle name="Lien hypertexte visité" xfId="2088" builtinId="9" hidden="1"/>
    <cellStyle name="Lien hypertexte visité" xfId="2096" builtinId="9" hidden="1"/>
    <cellStyle name="Lien hypertexte visité" xfId="2104" builtinId="9" hidden="1"/>
    <cellStyle name="Lien hypertexte visité" xfId="2112" builtinId="9" hidden="1"/>
    <cellStyle name="Lien hypertexte visité" xfId="2120" builtinId="9" hidden="1"/>
    <cellStyle name="Lien hypertexte visité" xfId="2128" builtinId="9" hidden="1"/>
    <cellStyle name="Lien hypertexte visité" xfId="2136" builtinId="9" hidden="1"/>
    <cellStyle name="Lien hypertexte visité" xfId="2144" builtinId="9" hidden="1"/>
    <cellStyle name="Lien hypertexte visité" xfId="2152" builtinId="9" hidden="1"/>
    <cellStyle name="Lien hypertexte visité" xfId="2160" builtinId="9" hidden="1"/>
    <cellStyle name="Lien hypertexte visité" xfId="2168" builtinId="9" hidden="1"/>
    <cellStyle name="Lien hypertexte visité" xfId="2176" builtinId="9" hidden="1"/>
    <cellStyle name="Lien hypertexte visité" xfId="2184" builtinId="9" hidden="1"/>
    <cellStyle name="Lien hypertexte visité" xfId="2192" builtinId="9" hidden="1"/>
    <cellStyle name="Lien hypertexte visité" xfId="2200" builtinId="9" hidden="1"/>
    <cellStyle name="Lien hypertexte visité" xfId="2209" builtinId="9" hidden="1"/>
    <cellStyle name="Lien hypertexte visité" xfId="2216" builtinId="9" hidden="1"/>
    <cellStyle name="Lien hypertexte visité" xfId="2224" builtinId="9" hidden="1"/>
    <cellStyle name="Lien hypertexte visité" xfId="2232" builtinId="9" hidden="1"/>
    <cellStyle name="Lien hypertexte visité" xfId="2240" builtinId="9" hidden="1"/>
    <cellStyle name="Lien hypertexte visité" xfId="2248" builtinId="9" hidden="1"/>
    <cellStyle name="Lien hypertexte visité" xfId="2256" builtinId="9" hidden="1"/>
    <cellStyle name="Lien hypertexte visité" xfId="2264" builtinId="9" hidden="1"/>
    <cellStyle name="Lien hypertexte visité" xfId="2272" builtinId="9" hidden="1"/>
    <cellStyle name="Lien hypertexte visité" xfId="2280" builtinId="9" hidden="1"/>
    <cellStyle name="Lien hypertexte visité" xfId="2288" builtinId="9" hidden="1"/>
    <cellStyle name="Lien hypertexte visité" xfId="2296" builtinId="9" hidden="1"/>
    <cellStyle name="Lien hypertexte visité" xfId="2304" builtinId="9" hidden="1"/>
    <cellStyle name="Lien hypertexte visité" xfId="2312" builtinId="9" hidden="1"/>
    <cellStyle name="Lien hypertexte visité" xfId="2320" builtinId="9" hidden="1"/>
    <cellStyle name="Lien hypertexte visité" xfId="2328" builtinId="9" hidden="1"/>
    <cellStyle name="Lien hypertexte visité" xfId="2336" builtinId="9" hidden="1"/>
    <cellStyle name="Lien hypertexte visité" xfId="2344" builtinId="9" hidden="1"/>
    <cellStyle name="Lien hypertexte visité" xfId="2352" builtinId="9" hidden="1"/>
    <cellStyle name="Lien hypertexte visité" xfId="2360" builtinId="9" hidden="1"/>
    <cellStyle name="Lien hypertexte visité" xfId="2368" builtinId="9" hidden="1"/>
    <cellStyle name="Lien hypertexte visité" xfId="2376" builtinId="9" hidden="1"/>
    <cellStyle name="Lien hypertexte visité" xfId="2384" builtinId="9" hidden="1"/>
    <cellStyle name="Lien hypertexte visité" xfId="2392" builtinId="9" hidden="1"/>
    <cellStyle name="Lien hypertexte visité" xfId="2400" builtinId="9" hidden="1"/>
    <cellStyle name="Lien hypertexte visité" xfId="2408" builtinId="9" hidden="1"/>
    <cellStyle name="Lien hypertexte visité" xfId="2416" builtinId="9" hidden="1"/>
    <cellStyle name="Lien hypertexte visité" xfId="2424" builtinId="9" hidden="1"/>
    <cellStyle name="Lien hypertexte visité" xfId="2432" builtinId="9" hidden="1"/>
    <cellStyle name="Lien hypertexte visité" xfId="2440" builtinId="9" hidden="1"/>
    <cellStyle name="Lien hypertexte visité" xfId="2448" builtinId="9" hidden="1"/>
    <cellStyle name="Lien hypertexte visité" xfId="2456" builtinId="9" hidden="1"/>
    <cellStyle name="Lien hypertexte visité" xfId="2464" builtinId="9" hidden="1"/>
    <cellStyle name="Lien hypertexte visité" xfId="2472" builtinId="9" hidden="1"/>
    <cellStyle name="Lien hypertexte visité" xfId="2480" builtinId="9" hidden="1"/>
    <cellStyle name="Lien hypertexte visité" xfId="2488" builtinId="9" hidden="1"/>
    <cellStyle name="Lien hypertexte visité" xfId="2496" builtinId="9" hidden="1"/>
    <cellStyle name="Lien hypertexte visité" xfId="2504" builtinId="9" hidden="1"/>
    <cellStyle name="Lien hypertexte visité" xfId="2512" builtinId="9" hidden="1"/>
    <cellStyle name="Lien hypertexte visité" xfId="2520" builtinId="9" hidden="1"/>
    <cellStyle name="Lien hypertexte visité" xfId="2528" builtinId="9" hidden="1"/>
    <cellStyle name="Lien hypertexte visité" xfId="2536" builtinId="9" hidden="1"/>
    <cellStyle name="Lien hypertexte visité" xfId="2544" builtinId="9" hidden="1"/>
    <cellStyle name="Lien hypertexte visité" xfId="2552" builtinId="9" hidden="1"/>
    <cellStyle name="Lien hypertexte visité" xfId="2560" builtinId="9" hidden="1"/>
    <cellStyle name="Lien hypertexte visité" xfId="2568" builtinId="9" hidden="1"/>
    <cellStyle name="Lien hypertexte visité" xfId="2576" builtinId="9" hidden="1"/>
    <cellStyle name="Lien hypertexte visité" xfId="2584" builtinId="9" hidden="1"/>
    <cellStyle name="Lien hypertexte visité" xfId="2592" builtinId="9" hidden="1"/>
    <cellStyle name="Lien hypertexte visité" xfId="2600" builtinId="9" hidden="1"/>
    <cellStyle name="Lien hypertexte visité" xfId="2608" builtinId="9" hidden="1"/>
    <cellStyle name="Lien hypertexte visité" xfId="2616" builtinId="9" hidden="1"/>
    <cellStyle name="Lien hypertexte visité" xfId="2624" builtinId="9" hidden="1"/>
    <cellStyle name="Lien hypertexte visité" xfId="2632" builtinId="9" hidden="1"/>
    <cellStyle name="Lien hypertexte visité" xfId="2640" builtinId="9" hidden="1"/>
    <cellStyle name="Lien hypertexte visité" xfId="2648" builtinId="9" hidden="1"/>
    <cellStyle name="Lien hypertexte visité" xfId="2656" builtinId="9" hidden="1"/>
    <cellStyle name="Lien hypertexte visité" xfId="2664" builtinId="9" hidden="1"/>
    <cellStyle name="Lien hypertexte visité" xfId="2672" builtinId="9" hidden="1"/>
    <cellStyle name="Lien hypertexte visité" xfId="2680" builtinId="9" hidden="1"/>
    <cellStyle name="Lien hypertexte visité" xfId="2688" builtinId="9" hidden="1"/>
    <cellStyle name="Lien hypertexte visité" xfId="2696" builtinId="9" hidden="1"/>
    <cellStyle name="Lien hypertexte visité" xfId="2704" builtinId="9" hidden="1"/>
    <cellStyle name="Lien hypertexte visité" xfId="2712" builtinId="9" hidden="1"/>
    <cellStyle name="Lien hypertexte visité" xfId="2720" builtinId="9" hidden="1"/>
    <cellStyle name="Lien hypertexte visité" xfId="2728" builtinId="9" hidden="1"/>
    <cellStyle name="Lien hypertexte visité" xfId="2736" builtinId="9" hidden="1"/>
    <cellStyle name="Lien hypertexte visité" xfId="2744" builtinId="9" hidden="1"/>
    <cellStyle name="Lien hypertexte visité" xfId="2752" builtinId="9" hidden="1"/>
    <cellStyle name="Lien hypertexte visité" xfId="2760" builtinId="9" hidden="1"/>
    <cellStyle name="Lien hypertexte visité" xfId="2768" builtinId="9" hidden="1"/>
    <cellStyle name="Lien hypertexte visité" xfId="2776" builtinId="9" hidden="1"/>
    <cellStyle name="Lien hypertexte visité" xfId="2784" builtinId="9" hidden="1"/>
    <cellStyle name="Lien hypertexte visité" xfId="2792" builtinId="9" hidden="1"/>
    <cellStyle name="Lien hypertexte visité" xfId="2800" builtinId="9" hidden="1"/>
    <cellStyle name="Lien hypertexte visité" xfId="2808" builtinId="9" hidden="1"/>
    <cellStyle name="Lien hypertexte visité" xfId="2816" builtinId="9" hidden="1"/>
    <cellStyle name="Lien hypertexte visité" xfId="2824" builtinId="9" hidden="1"/>
    <cellStyle name="Lien hypertexte visité" xfId="2832" builtinId="9" hidden="1"/>
    <cellStyle name="Lien hypertexte visité" xfId="2840" builtinId="9" hidden="1"/>
    <cellStyle name="Lien hypertexte visité" xfId="2848" builtinId="9" hidden="1"/>
    <cellStyle name="Lien hypertexte visité" xfId="2856" builtinId="9" hidden="1"/>
    <cellStyle name="Lien hypertexte visité" xfId="2864" builtinId="9" hidden="1"/>
    <cellStyle name="Lien hypertexte visité" xfId="2872" builtinId="9" hidden="1"/>
    <cellStyle name="Lien hypertexte visité" xfId="2880" builtinId="9" hidden="1"/>
    <cellStyle name="Lien hypertexte visité" xfId="2888" builtinId="9" hidden="1"/>
    <cellStyle name="Lien hypertexte visité" xfId="2896" builtinId="9" hidden="1"/>
    <cellStyle name="Lien hypertexte visité" xfId="2904" builtinId="9" hidden="1"/>
    <cellStyle name="Lien hypertexte visité" xfId="2912" builtinId="9" hidden="1"/>
    <cellStyle name="Lien hypertexte visité" xfId="2920" builtinId="9" hidden="1"/>
    <cellStyle name="Lien hypertexte visité" xfId="2928" builtinId="9" hidden="1"/>
    <cellStyle name="Lien hypertexte visité" xfId="2936" builtinId="9" hidden="1"/>
    <cellStyle name="Lien hypertexte visité" xfId="2944" builtinId="9" hidden="1"/>
    <cellStyle name="Lien hypertexte visité" xfId="2952" builtinId="9" hidden="1"/>
    <cellStyle name="Lien hypertexte visité" xfId="2960" builtinId="9" hidden="1"/>
    <cellStyle name="Lien hypertexte visité" xfId="2968" builtinId="9" hidden="1"/>
    <cellStyle name="Lien hypertexte visité" xfId="2976" builtinId="9" hidden="1"/>
    <cellStyle name="Lien hypertexte visité" xfId="2984" builtinId="9" hidden="1"/>
    <cellStyle name="Lien hypertexte visité" xfId="2992" builtinId="9" hidden="1"/>
    <cellStyle name="Lien hypertexte visité" xfId="3000" builtinId="9" hidden="1"/>
    <cellStyle name="Lien hypertexte visité" xfId="3008" builtinId="9" hidden="1"/>
    <cellStyle name="Lien hypertexte visité" xfId="3016" builtinId="9" hidden="1"/>
    <cellStyle name="Lien hypertexte visité" xfId="3024" builtinId="9" hidden="1"/>
    <cellStyle name="Lien hypertexte visité" xfId="3032" builtinId="9" hidden="1"/>
    <cellStyle name="Lien hypertexte visité" xfId="3040" builtinId="9" hidden="1"/>
    <cellStyle name="Lien hypertexte visité" xfId="3048" builtinId="9" hidden="1"/>
    <cellStyle name="Lien hypertexte visité" xfId="3056" builtinId="9" hidden="1"/>
    <cellStyle name="Lien hypertexte visité" xfId="3064" builtinId="9" hidden="1"/>
    <cellStyle name="Lien hypertexte visité" xfId="3072" builtinId="9" hidden="1"/>
    <cellStyle name="Lien hypertexte visité" xfId="3080" builtinId="9" hidden="1"/>
    <cellStyle name="Lien hypertexte visité" xfId="3088" builtinId="9" hidden="1"/>
    <cellStyle name="Lien hypertexte visité" xfId="3096" builtinId="9" hidden="1"/>
    <cellStyle name="Lien hypertexte visité" xfId="3104" builtinId="9" hidden="1"/>
    <cellStyle name="Lien hypertexte visité" xfId="3112" builtinId="9" hidden="1"/>
    <cellStyle name="Lien hypertexte visité" xfId="3120" builtinId="9" hidden="1"/>
    <cellStyle name="Lien hypertexte visité" xfId="3128" builtinId="9" hidden="1"/>
    <cellStyle name="Lien hypertexte visité" xfId="3136" builtinId="9" hidden="1"/>
    <cellStyle name="Lien hypertexte visité" xfId="3144" builtinId="9" hidden="1"/>
    <cellStyle name="Lien hypertexte visité" xfId="3152" builtinId="9" hidden="1"/>
    <cellStyle name="Lien hypertexte visité" xfId="3160" builtinId="9" hidden="1"/>
    <cellStyle name="Lien hypertexte visité" xfId="3168" builtinId="9" hidden="1"/>
    <cellStyle name="Lien hypertexte visité" xfId="3176" builtinId="9" hidden="1"/>
    <cellStyle name="Lien hypertexte visité" xfId="3184" builtinId="9" hidden="1"/>
    <cellStyle name="Lien hypertexte visité" xfId="3192" builtinId="9" hidden="1"/>
    <cellStyle name="Lien hypertexte visité" xfId="3200" builtinId="9" hidden="1"/>
    <cellStyle name="Lien hypertexte visité" xfId="3208" builtinId="9" hidden="1"/>
    <cellStyle name="Lien hypertexte visité" xfId="3216" builtinId="9" hidden="1"/>
    <cellStyle name="Lien hypertexte visité" xfId="3224" builtinId="9" hidden="1"/>
    <cellStyle name="Lien hypertexte visité" xfId="3232" builtinId="9" hidden="1"/>
    <cellStyle name="Lien hypertexte visité" xfId="3240" builtinId="9" hidden="1"/>
    <cellStyle name="Lien hypertexte visité" xfId="3248" builtinId="9" hidden="1"/>
    <cellStyle name="Lien hypertexte visité" xfId="3256" builtinId="9" hidden="1"/>
    <cellStyle name="Lien hypertexte visité" xfId="3264" builtinId="9" hidden="1"/>
    <cellStyle name="Lien hypertexte visité" xfId="3272" builtinId="9" hidden="1"/>
    <cellStyle name="Lien hypertexte visité" xfId="3280" builtinId="9" hidden="1"/>
    <cellStyle name="Lien hypertexte visité" xfId="3288" builtinId="9" hidden="1"/>
    <cellStyle name="Lien hypertexte visité" xfId="3296" builtinId="9" hidden="1"/>
    <cellStyle name="Lien hypertexte visité" xfId="3304" builtinId="9" hidden="1"/>
    <cellStyle name="Lien hypertexte visité" xfId="3312" builtinId="9" hidden="1"/>
    <cellStyle name="Lien hypertexte visité" xfId="3320" builtinId="9" hidden="1"/>
    <cellStyle name="Lien hypertexte visité" xfId="3328" builtinId="9" hidden="1"/>
    <cellStyle name="Lien hypertexte visité" xfId="3336" builtinId="9" hidden="1"/>
    <cellStyle name="Lien hypertexte visité" xfId="3344" builtinId="9" hidden="1"/>
    <cellStyle name="Lien hypertexte visité" xfId="3352" builtinId="9" hidden="1"/>
    <cellStyle name="Lien hypertexte visité" xfId="3360" builtinId="9" hidden="1"/>
    <cellStyle name="Lien hypertexte visité" xfId="3368" builtinId="9" hidden="1"/>
    <cellStyle name="Lien hypertexte visité" xfId="3376" builtinId="9" hidden="1"/>
    <cellStyle name="Lien hypertexte visité" xfId="3384" builtinId="9" hidden="1"/>
    <cellStyle name="Lien hypertexte visité" xfId="3392" builtinId="9" hidden="1"/>
    <cellStyle name="Lien hypertexte visité" xfId="3400" builtinId="9" hidden="1"/>
    <cellStyle name="Lien hypertexte visité" xfId="3408" builtinId="9" hidden="1"/>
    <cellStyle name="Lien hypertexte visité" xfId="3416" builtinId="9" hidden="1"/>
    <cellStyle name="Lien hypertexte visité" xfId="3424" builtinId="9" hidden="1"/>
    <cellStyle name="Lien hypertexte visité" xfId="3432" builtinId="9" hidden="1"/>
    <cellStyle name="Lien hypertexte visité" xfId="3440" builtinId="9" hidden="1"/>
    <cellStyle name="Lien hypertexte visité" xfId="3448" builtinId="9" hidden="1"/>
    <cellStyle name="Lien hypertexte visité" xfId="3456" builtinId="9" hidden="1"/>
    <cellStyle name="Lien hypertexte visité" xfId="3464" builtinId="9" hidden="1"/>
    <cellStyle name="Lien hypertexte visité" xfId="3472" builtinId="9" hidden="1"/>
    <cellStyle name="Lien hypertexte visité" xfId="3480" builtinId="9" hidden="1"/>
    <cellStyle name="Lien hypertexte visité" xfId="3488" builtinId="9" hidden="1"/>
    <cellStyle name="Lien hypertexte visité" xfId="3496" builtinId="9" hidden="1"/>
    <cellStyle name="Lien hypertexte visité" xfId="3504" builtinId="9" hidden="1"/>
    <cellStyle name="Lien hypertexte visité" xfId="3512" builtinId="9" hidden="1"/>
    <cellStyle name="Lien hypertexte visité" xfId="3520" builtinId="9" hidden="1"/>
    <cellStyle name="Lien hypertexte visité" xfId="3528" builtinId="9" hidden="1"/>
    <cellStyle name="Lien hypertexte visité" xfId="3536" builtinId="9" hidden="1"/>
    <cellStyle name="Lien hypertexte visité" xfId="3544" builtinId="9" hidden="1"/>
    <cellStyle name="Lien hypertexte visité" xfId="3552" builtinId="9" hidden="1"/>
    <cellStyle name="Lien hypertexte visité" xfId="3561" builtinId="9" hidden="1"/>
    <cellStyle name="Lien hypertexte visité" xfId="3569" builtinId="9" hidden="1"/>
    <cellStyle name="Lien hypertexte visité" xfId="3577" builtinId="9" hidden="1"/>
    <cellStyle name="Lien hypertexte visité" xfId="3585" builtinId="9" hidden="1"/>
    <cellStyle name="Lien hypertexte visité" xfId="3593" builtinId="9" hidden="1"/>
    <cellStyle name="Lien hypertexte visité" xfId="3601" builtinId="9" hidden="1"/>
    <cellStyle name="Lien hypertexte visité" xfId="3609" builtinId="9" hidden="1"/>
    <cellStyle name="Lien hypertexte visité" xfId="3617" builtinId="9" hidden="1"/>
    <cellStyle name="Lien hypertexte visité" xfId="3625" builtinId="9" hidden="1"/>
    <cellStyle name="Lien hypertexte visité" xfId="3633" builtinId="9" hidden="1"/>
    <cellStyle name="Lien hypertexte visité" xfId="3641" builtinId="9" hidden="1"/>
    <cellStyle name="Lien hypertexte visité" xfId="3649" builtinId="9" hidden="1"/>
    <cellStyle name="Lien hypertexte visité" xfId="3659" builtinId="9" hidden="1"/>
    <cellStyle name="Lien hypertexte visité" xfId="3670" builtinId="9" hidden="1"/>
    <cellStyle name="Lien hypertexte visité" xfId="3680" builtinId="9" hidden="1"/>
    <cellStyle name="Lien hypertexte visité" xfId="3688" builtinId="9" hidden="1"/>
    <cellStyle name="Lien hypertexte visité" xfId="3697" builtinId="9" hidden="1"/>
    <cellStyle name="Lien hypertexte visité" xfId="3705" builtinId="9" hidden="1"/>
    <cellStyle name="Lien hypertexte visité" xfId="3713" builtinId="9" hidden="1"/>
    <cellStyle name="Lien hypertexte visité" xfId="3721" builtinId="9" hidden="1"/>
    <cellStyle name="Lien hypertexte visité" xfId="3729" builtinId="9" hidden="1"/>
    <cellStyle name="Lien hypertexte visité" xfId="3737" builtinId="9" hidden="1"/>
    <cellStyle name="Lien hypertexte visité" xfId="3745" builtinId="9" hidden="1"/>
    <cellStyle name="Lien hypertexte visité" xfId="3753" builtinId="9" hidden="1"/>
    <cellStyle name="Lien hypertexte visité" xfId="3761" builtinId="9" hidden="1"/>
    <cellStyle name="Lien hypertexte visité" xfId="3769" builtinId="9" hidden="1"/>
    <cellStyle name="Lien hypertexte visité" xfId="3777" builtinId="9" hidden="1"/>
    <cellStyle name="Lien hypertexte visité" xfId="3785" builtinId="9" hidden="1"/>
    <cellStyle name="Lien hypertexte visité" xfId="3793" builtinId="9" hidden="1"/>
    <cellStyle name="Lien hypertexte visité" xfId="3801" builtinId="9" hidden="1"/>
    <cellStyle name="Lien hypertexte visité" xfId="3809" builtinId="9" hidden="1"/>
    <cellStyle name="Lien hypertexte visité" xfId="3817" builtinId="9" hidden="1"/>
    <cellStyle name="Lien hypertexte visité" xfId="3825" builtinId="9" hidden="1"/>
    <cellStyle name="Lien hypertexte visité" xfId="3833" builtinId="9" hidden="1"/>
    <cellStyle name="Lien hypertexte visité" xfId="3841" builtinId="9" hidden="1"/>
    <cellStyle name="Lien hypertexte visité" xfId="3849" builtinId="9" hidden="1"/>
    <cellStyle name="Lien hypertexte visité" xfId="3857" builtinId="9" hidden="1"/>
    <cellStyle name="Lien hypertexte visité" xfId="3865" builtinId="9" hidden="1"/>
    <cellStyle name="Lien hypertexte visité" xfId="3873" builtinId="9" hidden="1"/>
    <cellStyle name="Lien hypertexte visité" xfId="3881" builtinId="9" hidden="1"/>
    <cellStyle name="Lien hypertexte visité" xfId="3890" builtinId="9" hidden="1"/>
    <cellStyle name="Lien hypertexte visité" xfId="3898" builtinId="9" hidden="1"/>
    <cellStyle name="Lien hypertexte visité" xfId="3906" builtinId="9" hidden="1"/>
    <cellStyle name="Lien hypertexte visité" xfId="3914" builtinId="9" hidden="1"/>
    <cellStyle name="Lien hypertexte visité" xfId="3922" builtinId="9" hidden="1"/>
    <cellStyle name="Lien hypertexte visité" xfId="3926" builtinId="9" hidden="1"/>
    <cellStyle name="Lien hypertexte visité" xfId="3934" builtinId="9" hidden="1"/>
    <cellStyle name="Lien hypertexte visité" xfId="3942" builtinId="9" hidden="1"/>
    <cellStyle name="Lien hypertexte visité" xfId="3950" builtinId="9" hidden="1"/>
    <cellStyle name="Lien hypertexte visité" xfId="3958" builtinId="9" hidden="1"/>
    <cellStyle name="Lien hypertexte visité" xfId="3966" builtinId="9" hidden="1"/>
    <cellStyle name="Lien hypertexte visité" xfId="3974" builtinId="9" hidden="1"/>
    <cellStyle name="Lien hypertexte visité" xfId="3982" builtinId="9" hidden="1"/>
    <cellStyle name="Lien hypertexte visité" xfId="3990" builtinId="9" hidden="1"/>
    <cellStyle name="Lien hypertexte visité" xfId="3998" builtinId="9" hidden="1"/>
    <cellStyle name="Lien hypertexte visité" xfId="4006" builtinId="9" hidden="1"/>
    <cellStyle name="Lien hypertexte visité" xfId="4014" builtinId="9" hidden="1"/>
    <cellStyle name="Lien hypertexte visité" xfId="4022" builtinId="9" hidden="1"/>
    <cellStyle name="Lien hypertexte visité" xfId="4030" builtinId="9" hidden="1"/>
    <cellStyle name="Lien hypertexte visité" xfId="4038" builtinId="9" hidden="1"/>
    <cellStyle name="Lien hypertexte visité" xfId="4046" builtinId="9" hidden="1"/>
    <cellStyle name="Lien hypertexte visité" xfId="4054" builtinId="9" hidden="1"/>
    <cellStyle name="Lien hypertexte visité" xfId="4062" builtinId="9" hidden="1"/>
    <cellStyle name="Lien hypertexte visité" xfId="4070" builtinId="9" hidden="1"/>
    <cellStyle name="Lien hypertexte visité" xfId="4078" builtinId="9" hidden="1"/>
    <cellStyle name="Lien hypertexte visité" xfId="4086" builtinId="9" hidden="1"/>
    <cellStyle name="Lien hypertexte visité" xfId="4094" builtinId="9" hidden="1"/>
    <cellStyle name="Lien hypertexte visité" xfId="4102" builtinId="9" hidden="1"/>
    <cellStyle name="Lien hypertexte visité" xfId="4110" builtinId="9" hidden="1"/>
    <cellStyle name="Lien hypertexte visité" xfId="4118" builtinId="9" hidden="1"/>
    <cellStyle name="Lien hypertexte visité" xfId="4126" builtinId="9" hidden="1"/>
    <cellStyle name="Lien hypertexte visité" xfId="4134" builtinId="9" hidden="1"/>
    <cellStyle name="Lien hypertexte visité" xfId="4142" builtinId="9" hidden="1"/>
    <cellStyle name="Lien hypertexte visité" xfId="4150" builtinId="9" hidden="1"/>
    <cellStyle name="Lien hypertexte visité" xfId="4158" builtinId="9" hidden="1"/>
    <cellStyle name="Lien hypertexte visité" xfId="4166" builtinId="9" hidden="1"/>
    <cellStyle name="Lien hypertexte visité" xfId="4174" builtinId="9" hidden="1"/>
    <cellStyle name="Lien hypertexte visité" xfId="4182" builtinId="9" hidden="1"/>
    <cellStyle name="Lien hypertexte visité" xfId="4190" builtinId="9" hidden="1"/>
    <cellStyle name="Lien hypertexte visité" xfId="4198" builtinId="9" hidden="1"/>
    <cellStyle name="Lien hypertexte visité" xfId="4206" builtinId="9" hidden="1"/>
    <cellStyle name="Lien hypertexte visité" xfId="4214" builtinId="9" hidden="1"/>
    <cellStyle name="Lien hypertexte visité" xfId="4222" builtinId="9" hidden="1"/>
    <cellStyle name="Lien hypertexte visité" xfId="4230" builtinId="9" hidden="1"/>
    <cellStyle name="Lien hypertexte visité" xfId="4238" builtinId="9" hidden="1"/>
    <cellStyle name="Lien hypertexte visité" xfId="4246" builtinId="9" hidden="1"/>
    <cellStyle name="Lien hypertexte visité" xfId="4254" builtinId="9" hidden="1"/>
    <cellStyle name="Lien hypertexte visité" xfId="4262" builtinId="9" hidden="1"/>
    <cellStyle name="Lien hypertexte visité" xfId="4270" builtinId="9" hidden="1"/>
    <cellStyle name="Lien hypertexte visité" xfId="4278" builtinId="9" hidden="1"/>
    <cellStyle name="Lien hypertexte visité" xfId="4286" builtinId="9" hidden="1"/>
    <cellStyle name="Lien hypertexte visité" xfId="4294" builtinId="9" hidden="1"/>
    <cellStyle name="Lien hypertexte visité" xfId="4302" builtinId="9" hidden="1"/>
    <cellStyle name="Lien hypertexte visité" xfId="4310" builtinId="9" hidden="1"/>
    <cellStyle name="Lien hypertexte visité" xfId="4318" builtinId="9" hidden="1"/>
    <cellStyle name="Lien hypertexte visité" xfId="4326" builtinId="9" hidden="1"/>
    <cellStyle name="Lien hypertexte visité" xfId="4334" builtinId="9" hidden="1"/>
    <cellStyle name="Lien hypertexte visité" xfId="4342" builtinId="9" hidden="1"/>
    <cellStyle name="Lien hypertexte visité" xfId="4350" builtinId="9" hidden="1"/>
    <cellStyle name="Lien hypertexte visité" xfId="4358" builtinId="9" hidden="1"/>
    <cellStyle name="Lien hypertexte visité" xfId="4366" builtinId="9" hidden="1"/>
    <cellStyle name="Lien hypertexte visité" xfId="4374" builtinId="9" hidden="1"/>
    <cellStyle name="Lien hypertexte visité" xfId="4382" builtinId="9" hidden="1"/>
    <cellStyle name="Lien hypertexte visité" xfId="4390" builtinId="9" hidden="1"/>
    <cellStyle name="Lien hypertexte visité" xfId="4398" builtinId="9" hidden="1"/>
    <cellStyle name="Lien hypertexte visité" xfId="4406" builtinId="9" hidden="1"/>
    <cellStyle name="Lien hypertexte visité" xfId="4414" builtinId="9" hidden="1"/>
    <cellStyle name="Lien hypertexte visité" xfId="4422" builtinId="9" hidden="1"/>
    <cellStyle name="Lien hypertexte visité" xfId="4430" builtinId="9" hidden="1"/>
    <cellStyle name="Lien hypertexte visité" xfId="4438" builtinId="9" hidden="1"/>
    <cellStyle name="Lien hypertexte visité" xfId="4446" builtinId="9" hidden="1"/>
    <cellStyle name="Lien hypertexte visité" xfId="4454" builtinId="9" hidden="1"/>
    <cellStyle name="Lien hypertexte visité" xfId="4462" builtinId="9" hidden="1"/>
    <cellStyle name="Lien hypertexte visité" xfId="4470" builtinId="9" hidden="1"/>
    <cellStyle name="Lien hypertexte visité" xfId="4478" builtinId="9" hidden="1"/>
    <cellStyle name="Lien hypertexte visité" xfId="4486" builtinId="9" hidden="1"/>
    <cellStyle name="Lien hypertexte visité" xfId="4494" builtinId="9" hidden="1"/>
    <cellStyle name="Lien hypertexte visité" xfId="4502" builtinId="9" hidden="1"/>
    <cellStyle name="Lien hypertexte visité" xfId="4510" builtinId="9" hidden="1"/>
    <cellStyle name="Lien hypertexte visité" xfId="4518" builtinId="9" hidden="1"/>
    <cellStyle name="Lien hypertexte visité" xfId="4526" builtinId="9" hidden="1"/>
    <cellStyle name="Lien hypertexte visité" xfId="4534" builtinId="9" hidden="1"/>
    <cellStyle name="Lien hypertexte visité" xfId="4542" builtinId="9" hidden="1"/>
    <cellStyle name="Lien hypertexte visité" xfId="4550" builtinId="9" hidden="1"/>
    <cellStyle name="Lien hypertexte visité" xfId="4558" builtinId="9" hidden="1"/>
    <cellStyle name="Lien hypertexte visité" xfId="4566" builtinId="9" hidden="1"/>
    <cellStyle name="Lien hypertexte visité" xfId="4574" builtinId="9" hidden="1"/>
    <cellStyle name="Lien hypertexte visité" xfId="4582" builtinId="9" hidden="1"/>
    <cellStyle name="Lien hypertexte visité" xfId="4590" builtinId="9" hidden="1"/>
    <cellStyle name="Lien hypertexte visité" xfId="4598" builtinId="9" hidden="1"/>
    <cellStyle name="Lien hypertexte visité" xfId="4606" builtinId="9" hidden="1"/>
    <cellStyle name="Lien hypertexte visité" xfId="4614" builtinId="9" hidden="1"/>
    <cellStyle name="Lien hypertexte visité" xfId="4622" builtinId="9" hidden="1"/>
    <cellStyle name="Lien hypertexte visité" xfId="4630" builtinId="9" hidden="1"/>
    <cellStyle name="Lien hypertexte visité" xfId="4638" builtinId="9" hidden="1"/>
    <cellStyle name="Lien hypertexte visité" xfId="4646" builtinId="9" hidden="1"/>
    <cellStyle name="Lien hypertexte visité" xfId="4654" builtinId="9" hidden="1"/>
    <cellStyle name="Lien hypertexte visité" xfId="4662" builtinId="9" hidden="1"/>
    <cellStyle name="Lien hypertexte visité" xfId="4670" builtinId="9" hidden="1"/>
    <cellStyle name="Lien hypertexte visité" xfId="4678" builtinId="9" hidden="1"/>
    <cellStyle name="Lien hypertexte visité" xfId="4686" builtinId="9" hidden="1"/>
    <cellStyle name="Lien hypertexte visité" xfId="4694" builtinId="9" hidden="1"/>
    <cellStyle name="Lien hypertexte visité" xfId="4702" builtinId="9" hidden="1"/>
    <cellStyle name="Lien hypertexte visité" xfId="4710" builtinId="9" hidden="1"/>
    <cellStyle name="Lien hypertexte visité" xfId="4718" builtinId="9" hidden="1"/>
    <cellStyle name="Lien hypertexte visité" xfId="4726" builtinId="9" hidden="1"/>
    <cellStyle name="Lien hypertexte visité" xfId="4734" builtinId="9" hidden="1"/>
    <cellStyle name="Lien hypertexte visité" xfId="4742" builtinId="9" hidden="1"/>
    <cellStyle name="Lien hypertexte visité" xfId="4750" builtinId="9" hidden="1"/>
    <cellStyle name="Lien hypertexte visité" xfId="4758" builtinId="9" hidden="1"/>
    <cellStyle name="Lien hypertexte visité" xfId="4766" builtinId="9" hidden="1"/>
    <cellStyle name="Lien hypertexte visité" xfId="4774" builtinId="9" hidden="1"/>
    <cellStyle name="Lien hypertexte visité" xfId="4782" builtinId="9" hidden="1"/>
    <cellStyle name="Lien hypertexte visité" xfId="4790" builtinId="9" hidden="1"/>
    <cellStyle name="Lien hypertexte visité" xfId="4798" builtinId="9" hidden="1"/>
    <cellStyle name="Lien hypertexte visité" xfId="4806" builtinId="9" hidden="1"/>
    <cellStyle name="Lien hypertexte visité" xfId="4814" builtinId="9" hidden="1"/>
    <cellStyle name="Lien hypertexte visité" xfId="4822" builtinId="9" hidden="1"/>
    <cellStyle name="Lien hypertexte visité" xfId="4830" builtinId="9" hidden="1"/>
    <cellStyle name="Lien hypertexte visité" xfId="4838" builtinId="9" hidden="1"/>
    <cellStyle name="Lien hypertexte visité" xfId="4846" builtinId="9" hidden="1"/>
    <cellStyle name="Lien hypertexte visité" xfId="4854" builtinId="9" hidden="1"/>
    <cellStyle name="Lien hypertexte visité" xfId="4862" builtinId="9" hidden="1"/>
    <cellStyle name="Lien hypertexte visité" xfId="4870" builtinId="9" hidden="1"/>
    <cellStyle name="Lien hypertexte visité" xfId="4878" builtinId="9" hidden="1"/>
    <cellStyle name="Lien hypertexte visité" xfId="4886" builtinId="9" hidden="1"/>
    <cellStyle name="Lien hypertexte visité" xfId="4894" builtinId="9" hidden="1"/>
    <cellStyle name="Lien hypertexte visité" xfId="4902" builtinId="9" hidden="1"/>
    <cellStyle name="Lien hypertexte visité" xfId="4910" builtinId="9" hidden="1"/>
    <cellStyle name="Lien hypertexte visité" xfId="4918" builtinId="9" hidden="1"/>
    <cellStyle name="Lien hypertexte visité" xfId="4926" builtinId="9" hidden="1"/>
    <cellStyle name="Lien hypertexte visité" xfId="4934" builtinId="9" hidden="1"/>
    <cellStyle name="Lien hypertexte visité" xfId="4942" builtinId="9" hidden="1"/>
    <cellStyle name="Lien hypertexte visité" xfId="4950" builtinId="9" hidden="1"/>
    <cellStyle name="Lien hypertexte visité" xfId="4958" builtinId="9" hidden="1"/>
    <cellStyle name="Lien hypertexte visité" xfId="4966" builtinId="9" hidden="1"/>
    <cellStyle name="Lien hypertexte visité" xfId="4974" builtinId="9" hidden="1"/>
    <cellStyle name="Lien hypertexte visité" xfId="4982" builtinId="9" hidden="1"/>
    <cellStyle name="Lien hypertexte visité" xfId="4990" builtinId="9" hidden="1"/>
    <cellStyle name="Lien hypertexte visité" xfId="4998" builtinId="9" hidden="1"/>
    <cellStyle name="Lien hypertexte visité" xfId="5006" builtinId="9" hidden="1"/>
    <cellStyle name="Lien hypertexte visité" xfId="5014" builtinId="9" hidden="1"/>
    <cellStyle name="Lien hypertexte visité" xfId="5022" builtinId="9" hidden="1"/>
    <cellStyle name="Lien hypertexte visité" xfId="5030" builtinId="9" hidden="1"/>
    <cellStyle name="Lien hypertexte visité" xfId="5038" builtinId="9" hidden="1"/>
    <cellStyle name="Lien hypertexte visité" xfId="5046" builtinId="9" hidden="1"/>
    <cellStyle name="Lien hypertexte visité" xfId="5054" builtinId="9" hidden="1"/>
    <cellStyle name="Lien hypertexte visité" xfId="5062" builtinId="9" hidden="1"/>
    <cellStyle name="Lien hypertexte visité" xfId="5070" builtinId="9" hidden="1"/>
    <cellStyle name="Lien hypertexte visité" xfId="5078" builtinId="9" hidden="1"/>
    <cellStyle name="Lien hypertexte visité" xfId="5086" builtinId="9" hidden="1"/>
    <cellStyle name="Lien hypertexte visité" xfId="5094" builtinId="9" hidden="1"/>
    <cellStyle name="Lien hypertexte visité" xfId="5102" builtinId="9" hidden="1"/>
    <cellStyle name="Lien hypertexte visité" xfId="5110" builtinId="9" hidden="1"/>
    <cellStyle name="Lien hypertexte visité" xfId="5118" builtinId="9" hidden="1"/>
    <cellStyle name="Lien hypertexte visité" xfId="5126" builtinId="9" hidden="1"/>
    <cellStyle name="Lien hypertexte visité" xfId="5134" builtinId="9" hidden="1"/>
    <cellStyle name="Lien hypertexte visité" xfId="5142" builtinId="9" hidden="1"/>
    <cellStyle name="Lien hypertexte visité" xfId="5150" builtinId="9" hidden="1"/>
    <cellStyle name="Lien hypertexte visité" xfId="5158" builtinId="9" hidden="1"/>
    <cellStyle name="Lien hypertexte visité" xfId="5166" builtinId="9" hidden="1"/>
    <cellStyle name="Lien hypertexte visité" xfId="5174" builtinId="9" hidden="1"/>
    <cellStyle name="Lien hypertexte visité" xfId="5182" builtinId="9" hidden="1"/>
    <cellStyle name="Lien hypertexte visité" xfId="5190" builtinId="9" hidden="1"/>
    <cellStyle name="Lien hypertexte visité" xfId="5198" builtinId="9" hidden="1"/>
    <cellStyle name="Lien hypertexte visité" xfId="5206" builtinId="9" hidden="1"/>
    <cellStyle name="Lien hypertexte visité" xfId="5214" builtinId="9" hidden="1"/>
    <cellStyle name="Lien hypertexte visité" xfId="5222" builtinId="9" hidden="1"/>
    <cellStyle name="Lien hypertexte visité" xfId="5230" builtinId="9" hidden="1"/>
    <cellStyle name="Lien hypertexte visité" xfId="5238" builtinId="9" hidden="1"/>
    <cellStyle name="Lien hypertexte visité" xfId="5246" builtinId="9" hidden="1"/>
    <cellStyle name="Lien hypertexte visité" xfId="5254" builtinId="9" hidden="1"/>
    <cellStyle name="Lien hypertexte visité" xfId="5262" builtinId="9" hidden="1"/>
    <cellStyle name="Lien hypertexte visité" xfId="5270" builtinId="9" hidden="1"/>
    <cellStyle name="Lien hypertexte visité" xfId="5278" builtinId="9" hidden="1"/>
    <cellStyle name="Lien hypertexte visité" xfId="5286" builtinId="9" hidden="1"/>
    <cellStyle name="Lien hypertexte visité" xfId="5294" builtinId="9" hidden="1"/>
    <cellStyle name="Lien hypertexte visité" xfId="5302" builtinId="9" hidden="1"/>
    <cellStyle name="Lien hypertexte visité" xfId="5310" builtinId="9" hidden="1"/>
    <cellStyle name="Lien hypertexte visité" xfId="5318" builtinId="9" hidden="1"/>
    <cellStyle name="Lien hypertexte visité" xfId="5326" builtinId="9" hidden="1"/>
    <cellStyle name="Lien hypertexte visité" xfId="5334" builtinId="9" hidden="1"/>
    <cellStyle name="Lien hypertexte visité" xfId="5342" builtinId="9" hidden="1"/>
    <cellStyle name="Lien hypertexte visité" xfId="5350" builtinId="9" hidden="1"/>
    <cellStyle name="Lien hypertexte visité" xfId="5358" builtinId="9" hidden="1"/>
    <cellStyle name="Lien hypertexte visité" xfId="5366" builtinId="9" hidden="1"/>
    <cellStyle name="Lien hypertexte visité" xfId="5374" builtinId="9" hidden="1"/>
    <cellStyle name="Lien hypertexte visité" xfId="5382" builtinId="9" hidden="1"/>
    <cellStyle name="Lien hypertexte visité" xfId="5390" builtinId="9" hidden="1"/>
    <cellStyle name="Lien hypertexte visité" xfId="5398" builtinId="9" hidden="1"/>
    <cellStyle name="Lien hypertexte visité" xfId="5406" builtinId="9" hidden="1"/>
    <cellStyle name="Lien hypertexte visité" xfId="5414" builtinId="9" hidden="1"/>
    <cellStyle name="Lien hypertexte visité" xfId="5422" builtinId="9" hidden="1"/>
    <cellStyle name="Lien hypertexte visité" xfId="5430" builtinId="9" hidden="1"/>
    <cellStyle name="Lien hypertexte visité" xfId="5438" builtinId="9" hidden="1"/>
    <cellStyle name="Lien hypertexte visité" xfId="5446" builtinId="9" hidden="1"/>
    <cellStyle name="Lien hypertexte visité" xfId="5454" builtinId="9" hidden="1"/>
    <cellStyle name="Lien hypertexte visité" xfId="5462" builtinId="9" hidden="1"/>
    <cellStyle name="Lien hypertexte visité" xfId="5470" builtinId="9" hidden="1"/>
    <cellStyle name="Lien hypertexte visité" xfId="5478" builtinId="9" hidden="1"/>
    <cellStyle name="Lien hypertexte visité" xfId="5486" builtinId="9" hidden="1"/>
    <cellStyle name="Lien hypertexte visité" xfId="5494" builtinId="9" hidden="1"/>
    <cellStyle name="Lien hypertexte visité" xfId="5502" builtinId="9" hidden="1"/>
    <cellStyle name="Lien hypertexte visité" xfId="5510" builtinId="9" hidden="1"/>
    <cellStyle name="Lien hypertexte visité" xfId="5518" builtinId="9" hidden="1"/>
    <cellStyle name="Lien hypertexte visité" xfId="5526" builtinId="9" hidden="1"/>
    <cellStyle name="Lien hypertexte visité" xfId="5534" builtinId="9" hidden="1"/>
    <cellStyle name="Lien hypertexte visité" xfId="5542" builtinId="9" hidden="1"/>
    <cellStyle name="Lien hypertexte visité" xfId="5550" builtinId="9" hidden="1"/>
    <cellStyle name="Lien hypertexte visité" xfId="5558" builtinId="9" hidden="1"/>
    <cellStyle name="Lien hypertexte visité" xfId="5566" builtinId="9" hidden="1"/>
    <cellStyle name="Lien hypertexte visité" xfId="5574" builtinId="9" hidden="1"/>
    <cellStyle name="Lien hypertexte visité" xfId="5582" builtinId="9" hidden="1"/>
    <cellStyle name="Lien hypertexte visité" xfId="5590" builtinId="9" hidden="1"/>
    <cellStyle name="Lien hypertexte visité" xfId="5598" builtinId="9" hidden="1"/>
    <cellStyle name="Lien hypertexte visité" xfId="5606" builtinId="9" hidden="1"/>
    <cellStyle name="Lien hypertexte visité" xfId="5614" builtinId="9" hidden="1"/>
    <cellStyle name="Lien hypertexte visité" xfId="5622" builtinId="9" hidden="1"/>
    <cellStyle name="Lien hypertexte visité" xfId="5630" builtinId="9" hidden="1"/>
    <cellStyle name="Lien hypertexte visité" xfId="5638" builtinId="9" hidden="1"/>
    <cellStyle name="Lien hypertexte visité" xfId="5646" builtinId="9" hidden="1"/>
    <cellStyle name="Lien hypertexte visité" xfId="5654" builtinId="9" hidden="1"/>
    <cellStyle name="Lien hypertexte visité" xfId="5662" builtinId="9" hidden="1"/>
    <cellStyle name="Lien hypertexte visité" xfId="5670" builtinId="9" hidden="1"/>
    <cellStyle name="Lien hypertexte visité" xfId="5678" builtinId="9" hidden="1"/>
    <cellStyle name="Lien hypertexte visité" xfId="5686" builtinId="9" hidden="1"/>
    <cellStyle name="Lien hypertexte visité" xfId="5694" builtinId="9" hidden="1"/>
    <cellStyle name="Lien hypertexte visité" xfId="5702" builtinId="9" hidden="1"/>
    <cellStyle name="Lien hypertexte visité" xfId="5710" builtinId="9" hidden="1"/>
    <cellStyle name="Lien hypertexte visité" xfId="5718" builtinId="9" hidden="1"/>
    <cellStyle name="Lien hypertexte visité" xfId="5726" builtinId="9" hidden="1"/>
    <cellStyle name="Lien hypertexte visité" xfId="5734" builtinId="9" hidden="1"/>
    <cellStyle name="Lien hypertexte visité" xfId="5742" builtinId="9" hidden="1"/>
    <cellStyle name="Lien hypertexte visité" xfId="5750" builtinId="9" hidden="1"/>
    <cellStyle name="Lien hypertexte visité" xfId="5758" builtinId="9" hidden="1"/>
    <cellStyle name="Lien hypertexte visité" xfId="5766" builtinId="9" hidden="1"/>
    <cellStyle name="Lien hypertexte visité" xfId="5774" builtinId="9" hidden="1"/>
    <cellStyle name="Lien hypertexte visité" xfId="5782" builtinId="9" hidden="1"/>
    <cellStyle name="Lien hypertexte visité" xfId="5790" builtinId="9" hidden="1"/>
    <cellStyle name="Lien hypertexte visité" xfId="5798" builtinId="9" hidden="1"/>
    <cellStyle name="Lien hypertexte visité" xfId="5806" builtinId="9" hidden="1"/>
    <cellStyle name="Lien hypertexte visité" xfId="5814" builtinId="9" hidden="1"/>
    <cellStyle name="Lien hypertexte visité" xfId="5822" builtinId="9" hidden="1"/>
    <cellStyle name="Lien hypertexte visité" xfId="5830" builtinId="9" hidden="1"/>
    <cellStyle name="Lien hypertexte visité" xfId="5838" builtinId="9" hidden="1"/>
    <cellStyle name="Lien hypertexte visité" xfId="5846" builtinId="9" hidden="1"/>
    <cellStyle name="Lien hypertexte visité" xfId="5854" builtinId="9" hidden="1"/>
    <cellStyle name="Lien hypertexte visité" xfId="5862" builtinId="9" hidden="1"/>
    <cellStyle name="Lien hypertexte visité" xfId="5870" builtinId="9" hidden="1"/>
    <cellStyle name="Lien hypertexte visité" xfId="5878" builtinId="9" hidden="1"/>
    <cellStyle name="Lien hypertexte visité" xfId="5886" builtinId="9" hidden="1"/>
    <cellStyle name="Lien hypertexte visité" xfId="5894" builtinId="9" hidden="1"/>
    <cellStyle name="Lien hypertexte visité" xfId="5902" builtinId="9" hidden="1"/>
    <cellStyle name="Lien hypertexte visité" xfId="5910" builtinId="9" hidden="1"/>
    <cellStyle name="Lien hypertexte visité" xfId="5918" builtinId="9" hidden="1"/>
    <cellStyle name="Lien hypertexte visité" xfId="5926" builtinId="9" hidden="1"/>
    <cellStyle name="Lien hypertexte visité" xfId="5934" builtinId="9" hidden="1"/>
    <cellStyle name="Lien hypertexte visité" xfId="5942" builtinId="9" hidden="1"/>
    <cellStyle name="Lien hypertexte visité" xfId="5950" builtinId="9" hidden="1"/>
    <cellStyle name="Lien hypertexte visité" xfId="5958" builtinId="9" hidden="1"/>
    <cellStyle name="Lien hypertexte visité" xfId="5966" builtinId="9" hidden="1"/>
    <cellStyle name="Lien hypertexte visité" xfId="5974" builtinId="9" hidden="1"/>
    <cellStyle name="Lien hypertexte visité" xfId="5982" builtinId="9" hidden="1"/>
    <cellStyle name="Lien hypertexte visité" xfId="5990" builtinId="9" hidden="1"/>
    <cellStyle name="Lien hypertexte visité" xfId="5998" builtinId="9" hidden="1"/>
    <cellStyle name="Lien hypertexte visité" xfId="6006" builtinId="9" hidden="1"/>
    <cellStyle name="Lien hypertexte visité" xfId="6014" builtinId="9" hidden="1"/>
    <cellStyle name="Lien hypertexte visité" xfId="6022" builtinId="9" hidden="1"/>
    <cellStyle name="Lien hypertexte visité" xfId="6030" builtinId="9" hidden="1"/>
    <cellStyle name="Lien hypertexte visité" xfId="6038" builtinId="9" hidden="1"/>
    <cellStyle name="Lien hypertexte visité" xfId="6046" builtinId="9" hidden="1"/>
    <cellStyle name="Lien hypertexte visité" xfId="6054" builtinId="9" hidden="1"/>
    <cellStyle name="Lien hypertexte visité" xfId="6062" builtinId="9" hidden="1"/>
    <cellStyle name="Lien hypertexte visité" xfId="6070" builtinId="9" hidden="1"/>
    <cellStyle name="Lien hypertexte visité" xfId="6078" builtinId="9" hidden="1"/>
    <cellStyle name="Lien hypertexte visité" xfId="6086" builtinId="9" hidden="1"/>
    <cellStyle name="Lien hypertexte visité" xfId="6094" builtinId="9" hidden="1"/>
    <cellStyle name="Lien hypertexte visité" xfId="6102" builtinId="9" hidden="1"/>
    <cellStyle name="Lien hypertexte visité" xfId="6110" builtinId="9" hidden="1"/>
    <cellStyle name="Lien hypertexte visité" xfId="6118" builtinId="9" hidden="1"/>
    <cellStyle name="Lien hypertexte visité" xfId="6126" builtinId="9" hidden="1"/>
    <cellStyle name="Lien hypertexte visité" xfId="6134" builtinId="9" hidden="1"/>
    <cellStyle name="Lien hypertexte visité" xfId="6142" builtinId="9" hidden="1"/>
    <cellStyle name="Lien hypertexte visité" xfId="6150" builtinId="9" hidden="1"/>
    <cellStyle name="Lien hypertexte visité" xfId="6158" builtinId="9" hidden="1"/>
    <cellStyle name="Lien hypertexte visité" xfId="6166" builtinId="9" hidden="1"/>
    <cellStyle name="Lien hypertexte visité" xfId="6174" builtinId="9" hidden="1"/>
    <cellStyle name="Lien hypertexte visité" xfId="6182" builtinId="9" hidden="1"/>
    <cellStyle name="Lien hypertexte visité" xfId="6190" builtinId="9" hidden="1"/>
    <cellStyle name="Lien hypertexte visité" xfId="6198" builtinId="9" hidden="1"/>
    <cellStyle name="Lien hypertexte visité" xfId="6206" builtinId="9" hidden="1"/>
    <cellStyle name="Lien hypertexte visité" xfId="6214" builtinId="9" hidden="1"/>
    <cellStyle name="Lien hypertexte visité" xfId="6222" builtinId="9" hidden="1"/>
    <cellStyle name="Lien hypertexte visité" xfId="6230" builtinId="9" hidden="1"/>
    <cellStyle name="Lien hypertexte visité" xfId="6238" builtinId="9" hidden="1"/>
    <cellStyle name="Lien hypertexte visité" xfId="6246" builtinId="9" hidden="1"/>
    <cellStyle name="Lien hypertexte visité" xfId="6254" builtinId="9" hidden="1"/>
    <cellStyle name="Lien hypertexte visité" xfId="6262" builtinId="9" hidden="1"/>
    <cellStyle name="Lien hypertexte visité" xfId="6270" builtinId="9" hidden="1"/>
    <cellStyle name="Lien hypertexte visité" xfId="6278" builtinId="9" hidden="1"/>
    <cellStyle name="Lien hypertexte visité" xfId="6286" builtinId="9" hidden="1"/>
    <cellStyle name="Lien hypertexte visité" xfId="6294" builtinId="9" hidden="1"/>
    <cellStyle name="Lien hypertexte visité" xfId="6302" builtinId="9" hidden="1"/>
    <cellStyle name="Lien hypertexte visité" xfId="6310" builtinId="9" hidden="1"/>
    <cellStyle name="Lien hypertexte visité" xfId="6318" builtinId="9" hidden="1"/>
    <cellStyle name="Lien hypertexte visité" xfId="6326" builtinId="9" hidden="1"/>
    <cellStyle name="Lien hypertexte visité" xfId="6334" builtinId="9" hidden="1"/>
    <cellStyle name="Lien hypertexte visité" xfId="6342" builtinId="9" hidden="1"/>
    <cellStyle name="Lien hypertexte visité" xfId="6350" builtinId="9" hidden="1"/>
    <cellStyle name="Lien hypertexte visité" xfId="6358" builtinId="9" hidden="1"/>
    <cellStyle name="Lien hypertexte visité" xfId="6366" builtinId="9" hidden="1"/>
    <cellStyle name="Lien hypertexte visité" xfId="6374" builtinId="9" hidden="1"/>
    <cellStyle name="Lien hypertexte visité" xfId="6382" builtinId="9" hidden="1"/>
    <cellStyle name="Lien hypertexte visité" xfId="6390" builtinId="9" hidden="1"/>
    <cellStyle name="Lien hypertexte visité" xfId="6398" builtinId="9" hidden="1"/>
    <cellStyle name="Lien hypertexte visité" xfId="6406" builtinId="9" hidden="1"/>
    <cellStyle name="Lien hypertexte visité" xfId="6414" builtinId="9" hidden="1"/>
    <cellStyle name="Lien hypertexte visité" xfId="6422" builtinId="9" hidden="1"/>
    <cellStyle name="Lien hypertexte visité" xfId="6430" builtinId="9" hidden="1"/>
    <cellStyle name="Lien hypertexte visité" xfId="6438" builtinId="9" hidden="1"/>
    <cellStyle name="Lien hypertexte visité" xfId="6446" builtinId="9" hidden="1"/>
    <cellStyle name="Lien hypertexte visité" xfId="6454" builtinId="9" hidden="1"/>
    <cellStyle name="Lien hypertexte visité" xfId="6462" builtinId="9" hidden="1"/>
    <cellStyle name="Lien hypertexte visité" xfId="6470" builtinId="9" hidden="1"/>
    <cellStyle name="Lien hypertexte visité" xfId="6478" builtinId="9" hidden="1"/>
    <cellStyle name="Lien hypertexte visité" xfId="6486" builtinId="9" hidden="1"/>
    <cellStyle name="Lien hypertexte visité" xfId="6494" builtinId="9" hidden="1"/>
    <cellStyle name="Lien hypertexte visité" xfId="6502" builtinId="9" hidden="1"/>
    <cellStyle name="Lien hypertexte visité" xfId="6510" builtinId="9" hidden="1"/>
    <cellStyle name="Lien hypertexte visité" xfId="6518" builtinId="9" hidden="1"/>
    <cellStyle name="Lien hypertexte visité" xfId="6526" builtinId="9" hidden="1"/>
    <cellStyle name="Lien hypertexte visité" xfId="6534" builtinId="9" hidden="1"/>
    <cellStyle name="Lien hypertexte visité" xfId="6542" builtinId="9" hidden="1"/>
    <cellStyle name="Lien hypertexte visité" xfId="6550" builtinId="9" hidden="1"/>
    <cellStyle name="Lien hypertexte visité" xfId="6558" builtinId="9" hidden="1"/>
    <cellStyle name="Lien hypertexte visité" xfId="6566" builtinId="9" hidden="1"/>
    <cellStyle name="Lien hypertexte visité" xfId="6574" builtinId="9" hidden="1"/>
    <cellStyle name="Lien hypertexte visité" xfId="6582" builtinId="9" hidden="1"/>
    <cellStyle name="Lien hypertexte visité" xfId="6590" builtinId="9" hidden="1"/>
    <cellStyle name="Lien hypertexte visité" xfId="6598" builtinId="9" hidden="1"/>
    <cellStyle name="Lien hypertexte visité" xfId="6606" builtinId="9" hidden="1"/>
    <cellStyle name="Lien hypertexte visité" xfId="6614" builtinId="9" hidden="1"/>
    <cellStyle name="Lien hypertexte visité" xfId="6622" builtinId="9" hidden="1"/>
    <cellStyle name="Lien hypertexte visité" xfId="6630" builtinId="9" hidden="1"/>
    <cellStyle name="Lien hypertexte visité" xfId="6638" builtinId="9" hidden="1"/>
    <cellStyle name="Lien hypertexte visité" xfId="6646" builtinId="9" hidden="1"/>
    <cellStyle name="Lien hypertexte visité" xfId="6654" builtinId="9" hidden="1"/>
    <cellStyle name="Lien hypertexte visité" xfId="6662" builtinId="9" hidden="1"/>
    <cellStyle name="Lien hypertexte visité" xfId="6670" builtinId="9" hidden="1"/>
    <cellStyle name="Lien hypertexte visité" xfId="6678" builtinId="9" hidden="1"/>
    <cellStyle name="Lien hypertexte visité" xfId="6686" builtinId="9" hidden="1"/>
    <cellStyle name="Lien hypertexte visité" xfId="6694" builtinId="9" hidden="1"/>
    <cellStyle name="Lien hypertexte visité" xfId="6702" builtinId="9" hidden="1"/>
    <cellStyle name="Lien hypertexte visité" xfId="6710" builtinId="9" hidden="1"/>
    <cellStyle name="Lien hypertexte visité" xfId="6718" builtinId="9" hidden="1"/>
    <cellStyle name="Lien hypertexte visité" xfId="6726" builtinId="9" hidden="1"/>
    <cellStyle name="Lien hypertexte visité" xfId="6734" builtinId="9" hidden="1"/>
    <cellStyle name="Lien hypertexte visité" xfId="6742" builtinId="9" hidden="1"/>
    <cellStyle name="Lien hypertexte visité" xfId="6750" builtinId="9" hidden="1"/>
    <cellStyle name="Lien hypertexte visité" xfId="6758" builtinId="9" hidden="1"/>
    <cellStyle name="Lien hypertexte visité" xfId="6766" builtinId="9" hidden="1"/>
    <cellStyle name="Lien hypertexte visité" xfId="6774" builtinId="9" hidden="1"/>
    <cellStyle name="Lien hypertexte visité" xfId="6782" builtinId="9" hidden="1"/>
    <cellStyle name="Lien hypertexte visité" xfId="6790" builtinId="9" hidden="1"/>
    <cellStyle name="Lien hypertexte visité" xfId="6798" builtinId="9" hidden="1"/>
    <cellStyle name="Lien hypertexte visité" xfId="6806" builtinId="9" hidden="1"/>
    <cellStyle name="Lien hypertexte visité" xfId="6814" builtinId="9" hidden="1"/>
    <cellStyle name="Lien hypertexte visité" xfId="6822" builtinId="9" hidden="1"/>
    <cellStyle name="Lien hypertexte visité" xfId="6830" builtinId="9" hidden="1"/>
    <cellStyle name="Lien hypertexte visité" xfId="6838" builtinId="9" hidden="1"/>
    <cellStyle name="Lien hypertexte visité" xfId="6846" builtinId="9" hidden="1"/>
    <cellStyle name="Lien hypertexte visité" xfId="6854" builtinId="9" hidden="1"/>
    <cellStyle name="Lien hypertexte visité" xfId="6862" builtinId="9" hidden="1"/>
    <cellStyle name="Lien hypertexte visité" xfId="6870" builtinId="9" hidden="1"/>
    <cellStyle name="Lien hypertexte visité" xfId="6878" builtinId="9" hidden="1"/>
    <cellStyle name="Lien hypertexte visité" xfId="6886" builtinId="9" hidden="1"/>
    <cellStyle name="Lien hypertexte visité" xfId="6894" builtinId="9" hidden="1"/>
    <cellStyle name="Lien hypertexte visité" xfId="6902" builtinId="9" hidden="1"/>
    <cellStyle name="Lien hypertexte visité" xfId="6910" builtinId="9" hidden="1"/>
    <cellStyle name="Lien hypertexte visité" xfId="6918" builtinId="9" hidden="1"/>
    <cellStyle name="Lien hypertexte visité" xfId="6926" builtinId="9" hidden="1"/>
    <cellStyle name="Lien hypertexte visité" xfId="6934" builtinId="9" hidden="1"/>
    <cellStyle name="Lien hypertexte visité" xfId="6942" builtinId="9" hidden="1"/>
    <cellStyle name="Lien hypertexte visité" xfId="6950" builtinId="9" hidden="1"/>
    <cellStyle name="Lien hypertexte visité" xfId="6958" builtinId="9" hidden="1"/>
    <cellStyle name="Lien hypertexte visité" xfId="6966" builtinId="9" hidden="1"/>
    <cellStyle name="Lien hypertexte visité" xfId="6974" builtinId="9" hidden="1"/>
    <cellStyle name="Lien hypertexte visité" xfId="6982" builtinId="9" hidden="1"/>
    <cellStyle name="Lien hypertexte visité" xfId="6990" builtinId="9" hidden="1"/>
    <cellStyle name="Lien hypertexte visité" xfId="6998" builtinId="9" hidden="1"/>
    <cellStyle name="Lien hypertexte visité" xfId="7006" builtinId="9" hidden="1"/>
    <cellStyle name="Lien hypertexte visité" xfId="7014" builtinId="9" hidden="1"/>
    <cellStyle name="Lien hypertexte visité" xfId="7022" builtinId="9" hidden="1"/>
    <cellStyle name="Lien hypertexte visité" xfId="7030" builtinId="9" hidden="1"/>
    <cellStyle name="Lien hypertexte visité" xfId="7038" builtinId="9" hidden="1"/>
    <cellStyle name="Lien hypertexte visité" xfId="7046" builtinId="9" hidden="1"/>
    <cellStyle name="Lien hypertexte visité" xfId="7054" builtinId="9" hidden="1"/>
    <cellStyle name="Lien hypertexte visité" xfId="7062" builtinId="9" hidden="1"/>
    <cellStyle name="Lien hypertexte visité" xfId="7070" builtinId="9" hidden="1"/>
    <cellStyle name="Lien hypertexte visité" xfId="7078" builtinId="9" hidden="1"/>
    <cellStyle name="Lien hypertexte visité" xfId="7086" builtinId="9" hidden="1"/>
    <cellStyle name="Lien hypertexte visité" xfId="7094" builtinId="9" hidden="1"/>
    <cellStyle name="Lien hypertexte visité" xfId="7102" builtinId="9" hidden="1"/>
    <cellStyle name="Lien hypertexte visité" xfId="7110" builtinId="9" hidden="1"/>
    <cellStyle name="Lien hypertexte visité" xfId="7118" builtinId="9" hidden="1"/>
    <cellStyle name="Lien hypertexte visité" xfId="7126" builtinId="9" hidden="1"/>
    <cellStyle name="Lien hypertexte visité" xfId="7134" builtinId="9" hidden="1"/>
    <cellStyle name="Lien hypertexte visité" xfId="7142" builtinId="9" hidden="1"/>
    <cellStyle name="Lien hypertexte visité" xfId="7150" builtinId="9" hidden="1"/>
    <cellStyle name="Lien hypertexte visité" xfId="7158" builtinId="9" hidden="1"/>
    <cellStyle name="Lien hypertexte visité" xfId="7166" builtinId="9" hidden="1"/>
    <cellStyle name="Lien hypertexte visité" xfId="7174" builtinId="9" hidden="1"/>
    <cellStyle name="Lien hypertexte visité" xfId="7182" builtinId="9" hidden="1"/>
    <cellStyle name="Lien hypertexte visité" xfId="7190" builtinId="9" hidden="1"/>
    <cellStyle name="Lien hypertexte visité" xfId="7198" builtinId="9" hidden="1"/>
    <cellStyle name="Lien hypertexte visité" xfId="7206" builtinId="9" hidden="1"/>
    <cellStyle name="Lien hypertexte visité" xfId="7214" builtinId="9" hidden="1"/>
    <cellStyle name="Lien hypertexte visité" xfId="7222" builtinId="9" hidden="1"/>
    <cellStyle name="Lien hypertexte visité" xfId="7230" builtinId="9" hidden="1"/>
    <cellStyle name="Lien hypertexte visité" xfId="7238" builtinId="9" hidden="1"/>
    <cellStyle name="Lien hypertexte visité" xfId="7246" builtinId="9" hidden="1"/>
    <cellStyle name="Lien hypertexte visité" xfId="7254" builtinId="9" hidden="1"/>
    <cellStyle name="Lien hypertexte visité" xfId="7262" builtinId="9" hidden="1"/>
    <cellStyle name="Lien hypertexte visité" xfId="7270" builtinId="9" hidden="1"/>
    <cellStyle name="Lien hypertexte visité" xfId="7278" builtinId="9" hidden="1"/>
    <cellStyle name="Lien hypertexte visité" xfId="7286" builtinId="9" hidden="1"/>
    <cellStyle name="Lien hypertexte visité" xfId="7294" builtinId="9" hidden="1"/>
    <cellStyle name="Lien hypertexte visité" xfId="7302" builtinId="9" hidden="1"/>
    <cellStyle name="Lien hypertexte visité" xfId="7310" builtinId="9" hidden="1"/>
    <cellStyle name="Lien hypertexte visité" xfId="7318" builtinId="9" hidden="1"/>
    <cellStyle name="Lien hypertexte visité" xfId="7326" builtinId="9" hidden="1"/>
    <cellStyle name="Lien hypertexte visité" xfId="7334" builtinId="9" hidden="1"/>
    <cellStyle name="Lien hypertexte visité" xfId="7342" builtinId="9" hidden="1"/>
    <cellStyle name="Lien hypertexte visité" xfId="7350" builtinId="9" hidden="1"/>
    <cellStyle name="Lien hypertexte visité" xfId="7358" builtinId="9" hidden="1"/>
    <cellStyle name="Lien hypertexte visité" xfId="7366" builtinId="9" hidden="1"/>
    <cellStyle name="Lien hypertexte visité" xfId="7374" builtinId="9" hidden="1"/>
    <cellStyle name="Lien hypertexte visité" xfId="7382" builtinId="9" hidden="1"/>
    <cellStyle name="Lien hypertexte visité" xfId="7390" builtinId="9" hidden="1"/>
    <cellStyle name="Lien hypertexte visité" xfId="7398" builtinId="9" hidden="1"/>
    <cellStyle name="Lien hypertexte visité" xfId="7406" builtinId="9" hidden="1"/>
    <cellStyle name="Lien hypertexte visité" xfId="7414" builtinId="9" hidden="1"/>
    <cellStyle name="Lien hypertexte visité" xfId="7422" builtinId="9" hidden="1"/>
    <cellStyle name="Lien hypertexte visité" xfId="7430" builtinId="9" hidden="1"/>
    <cellStyle name="Lien hypertexte visité" xfId="7438" builtinId="9" hidden="1"/>
    <cellStyle name="Lien hypertexte visité" xfId="7446" builtinId="9" hidden="1"/>
    <cellStyle name="Lien hypertexte visité" xfId="7454" builtinId="9" hidden="1"/>
    <cellStyle name="Lien hypertexte visité" xfId="7462" builtinId="9" hidden="1"/>
    <cellStyle name="Lien hypertexte visité" xfId="7470" builtinId="9" hidden="1"/>
    <cellStyle name="Lien hypertexte visité" xfId="7478" builtinId="9" hidden="1"/>
    <cellStyle name="Lien hypertexte visité" xfId="7486" builtinId="9" hidden="1"/>
    <cellStyle name="Lien hypertexte visité" xfId="7494" builtinId="9" hidden="1"/>
    <cellStyle name="Lien hypertexte visité" xfId="7502" builtinId="9" hidden="1"/>
    <cellStyle name="Lien hypertexte visité" xfId="7510" builtinId="9" hidden="1"/>
    <cellStyle name="Lien hypertexte visité" xfId="7518" builtinId="9" hidden="1"/>
    <cellStyle name="Lien hypertexte visité" xfId="7526" builtinId="9" hidden="1"/>
    <cellStyle name="Lien hypertexte visité" xfId="7534" builtinId="9" hidden="1"/>
    <cellStyle name="Lien hypertexte visité" xfId="7542" builtinId="9" hidden="1"/>
    <cellStyle name="Lien hypertexte visité" xfId="7550" builtinId="9" hidden="1"/>
    <cellStyle name="Lien hypertexte visité" xfId="7558" builtinId="9" hidden="1"/>
    <cellStyle name="Lien hypertexte visité" xfId="7566" builtinId="9" hidden="1"/>
    <cellStyle name="Lien hypertexte visité" xfId="7574" builtinId="9" hidden="1"/>
    <cellStyle name="Lien hypertexte visité" xfId="7582" builtinId="9" hidden="1"/>
    <cellStyle name="Lien hypertexte visité" xfId="7590" builtinId="9" hidden="1"/>
    <cellStyle name="Lien hypertexte visité" xfId="7598" builtinId="9" hidden="1"/>
    <cellStyle name="Lien hypertexte visité" xfId="7606" builtinId="9" hidden="1"/>
    <cellStyle name="Lien hypertexte visité" xfId="7614" builtinId="9" hidden="1"/>
    <cellStyle name="Lien hypertexte visité" xfId="7622" builtinId="9" hidden="1"/>
    <cellStyle name="Lien hypertexte visité" xfId="7630" builtinId="9" hidden="1"/>
    <cellStyle name="Lien hypertexte visité" xfId="7638" builtinId="9" hidden="1"/>
    <cellStyle name="Lien hypertexte visité" xfId="7646" builtinId="9" hidden="1"/>
    <cellStyle name="Lien hypertexte visité" xfId="7654" builtinId="9" hidden="1"/>
    <cellStyle name="Lien hypertexte visité" xfId="7662" builtinId="9" hidden="1"/>
    <cellStyle name="Lien hypertexte visité" xfId="7670" builtinId="9" hidden="1"/>
    <cellStyle name="Lien hypertexte visité" xfId="7678" builtinId="9" hidden="1"/>
    <cellStyle name="Lien hypertexte visité" xfId="7686" builtinId="9" hidden="1"/>
    <cellStyle name="Lien hypertexte visité" xfId="7694" builtinId="9" hidden="1"/>
    <cellStyle name="Lien hypertexte visité" xfId="7702" builtinId="9" hidden="1"/>
    <cellStyle name="Lien hypertexte visité" xfId="7710" builtinId="9" hidden="1"/>
    <cellStyle name="Lien hypertexte visité" xfId="7718" builtinId="9" hidden="1"/>
    <cellStyle name="Lien hypertexte visité" xfId="7726" builtinId="9" hidden="1"/>
    <cellStyle name="Lien hypertexte visité" xfId="7734" builtinId="9" hidden="1"/>
    <cellStyle name="Lien hypertexte visité" xfId="7742" builtinId="9" hidden="1"/>
    <cellStyle name="Lien hypertexte visité" xfId="7750" builtinId="9" hidden="1"/>
    <cellStyle name="Lien hypertexte visité" xfId="7758" builtinId="9" hidden="1"/>
    <cellStyle name="Lien hypertexte visité" xfId="7766" builtinId="9" hidden="1"/>
    <cellStyle name="Lien hypertexte visité" xfId="7774" builtinId="9" hidden="1"/>
    <cellStyle name="Lien hypertexte visité" xfId="7782" builtinId="9" hidden="1"/>
    <cellStyle name="Lien hypertexte visité" xfId="7790" builtinId="9" hidden="1"/>
    <cellStyle name="Lien hypertexte visité" xfId="7798" builtinId="9" hidden="1"/>
    <cellStyle name="Lien hypertexte visité" xfId="7806" builtinId="9" hidden="1"/>
    <cellStyle name="Lien hypertexte visité" xfId="7815" builtinId="9" hidden="1"/>
    <cellStyle name="Lien hypertexte visité" xfId="7823" builtinId="9" hidden="1"/>
    <cellStyle name="Lien hypertexte visité" xfId="7831" builtinId="9" hidden="1"/>
    <cellStyle name="Lien hypertexte visité" xfId="7839" builtinId="9" hidden="1"/>
    <cellStyle name="Lien hypertexte visité" xfId="7847" builtinId="9" hidden="1"/>
    <cellStyle name="Lien hypertexte visité" xfId="7855" builtinId="9" hidden="1"/>
    <cellStyle name="Lien hypertexte visité" xfId="7863" builtinId="9" hidden="1"/>
    <cellStyle name="Lien hypertexte visité" xfId="7871" builtinId="9" hidden="1"/>
    <cellStyle name="Lien hypertexte visité" xfId="7879" builtinId="9" hidden="1"/>
    <cellStyle name="Lien hypertexte visité" xfId="7887" builtinId="9" hidden="1"/>
    <cellStyle name="Lien hypertexte visité" xfId="7895" builtinId="9" hidden="1"/>
    <cellStyle name="Lien hypertexte visité" xfId="7903" builtinId="9" hidden="1"/>
    <cellStyle name="Lien hypertexte visité" xfId="7911" builtinId="9" hidden="1"/>
    <cellStyle name="Lien hypertexte visité" xfId="7919" builtinId="9" hidden="1"/>
    <cellStyle name="Lien hypertexte visité" xfId="7927" builtinId="9" hidden="1"/>
    <cellStyle name="Lien hypertexte visité" xfId="7935" builtinId="9" hidden="1"/>
    <cellStyle name="Lien hypertexte visité" xfId="7943" builtinId="9" hidden="1"/>
    <cellStyle name="Lien hypertexte visité" xfId="7951" builtinId="9" hidden="1"/>
    <cellStyle name="Lien hypertexte visité" xfId="7959" builtinId="9" hidden="1"/>
    <cellStyle name="Lien hypertexte visité" xfId="7967" builtinId="9" hidden="1"/>
    <cellStyle name="Lien hypertexte visité" xfId="7975" builtinId="9" hidden="1"/>
    <cellStyle name="Lien hypertexte visité" xfId="7983" builtinId="9" hidden="1"/>
    <cellStyle name="Lien hypertexte visité" xfId="7991" builtinId="9" hidden="1"/>
    <cellStyle name="Lien hypertexte visité" xfId="7999" builtinId="9" hidden="1"/>
    <cellStyle name="Lien hypertexte visité" xfId="8007" builtinId="9" hidden="1"/>
    <cellStyle name="Lien hypertexte visité" xfId="8015" builtinId="9" hidden="1"/>
    <cellStyle name="Lien hypertexte visité" xfId="8023" builtinId="9" hidden="1"/>
    <cellStyle name="Lien hypertexte visité" xfId="8031" builtinId="9" hidden="1"/>
    <cellStyle name="Lien hypertexte visité" xfId="8039" builtinId="9" hidden="1"/>
    <cellStyle name="Lien hypertexte visité" xfId="8047" builtinId="9" hidden="1"/>
    <cellStyle name="Lien hypertexte visité" xfId="8055" builtinId="9" hidden="1"/>
    <cellStyle name="Lien hypertexte visité" xfId="8063" builtinId="9" hidden="1"/>
    <cellStyle name="Lien hypertexte visité" xfId="8071" builtinId="9" hidden="1"/>
    <cellStyle name="Lien hypertexte visité" xfId="8079" builtinId="9" hidden="1"/>
    <cellStyle name="Lien hypertexte visité" xfId="8087" builtinId="9" hidden="1"/>
    <cellStyle name="Lien hypertexte visité" xfId="8095" builtinId="9" hidden="1"/>
    <cellStyle name="Lien hypertexte visité" xfId="8103" builtinId="9" hidden="1"/>
    <cellStyle name="Lien hypertexte visité" xfId="8111" builtinId="9" hidden="1"/>
    <cellStyle name="Lien hypertexte visité" xfId="8119" builtinId="9" hidden="1"/>
    <cellStyle name="Lien hypertexte visité" xfId="8127" builtinId="9" hidden="1"/>
    <cellStyle name="Lien hypertexte visité" xfId="8135" builtinId="9" hidden="1"/>
    <cellStyle name="Lien hypertexte visité" xfId="8143" builtinId="9" hidden="1"/>
    <cellStyle name="Lien hypertexte visité" xfId="8151" builtinId="9" hidden="1"/>
    <cellStyle name="Lien hypertexte visité" xfId="8159" builtinId="9" hidden="1"/>
    <cellStyle name="Lien hypertexte visité" xfId="8167" builtinId="9" hidden="1"/>
    <cellStyle name="Lien hypertexte visité" xfId="8175" builtinId="9" hidden="1"/>
    <cellStyle name="Lien hypertexte visité" xfId="8183" builtinId="9" hidden="1"/>
    <cellStyle name="Lien hypertexte visité" xfId="8191" builtinId="9" hidden="1"/>
    <cellStyle name="Lien hypertexte visité" xfId="8199" builtinId="9" hidden="1"/>
    <cellStyle name="Lien hypertexte visité" xfId="8207" builtinId="9" hidden="1"/>
    <cellStyle name="Lien hypertexte visité" xfId="8215" builtinId="9" hidden="1"/>
    <cellStyle name="Lien hypertexte visité" xfId="8223" builtinId="9" hidden="1"/>
    <cellStyle name="Lien hypertexte visité" xfId="8231" builtinId="9" hidden="1"/>
    <cellStyle name="Lien hypertexte visité" xfId="8239" builtinId="9" hidden="1"/>
    <cellStyle name="Lien hypertexte visité" xfId="8247" builtinId="9" hidden="1"/>
    <cellStyle name="Lien hypertexte visité" xfId="8255" builtinId="9" hidden="1"/>
    <cellStyle name="Lien hypertexte visité" xfId="8263" builtinId="9" hidden="1"/>
    <cellStyle name="Lien hypertexte visité" xfId="8271" builtinId="9" hidden="1"/>
    <cellStyle name="Lien hypertexte visité" xfId="8279" builtinId="9" hidden="1"/>
    <cellStyle name="Lien hypertexte visité" xfId="8287" builtinId="9" hidden="1"/>
    <cellStyle name="Lien hypertexte visité" xfId="8295" builtinId="9" hidden="1"/>
    <cellStyle name="Lien hypertexte visité" xfId="8303" builtinId="9" hidden="1"/>
    <cellStyle name="Lien hypertexte visité" xfId="8311" builtinId="9" hidden="1"/>
    <cellStyle name="Lien hypertexte visité" xfId="8319" builtinId="9" hidden="1"/>
    <cellStyle name="Lien hypertexte visité" xfId="8327" builtinId="9" hidden="1"/>
    <cellStyle name="Lien hypertexte visité" xfId="8335" builtinId="9" hidden="1"/>
    <cellStyle name="Lien hypertexte visité" xfId="8343" builtinId="9" hidden="1"/>
    <cellStyle name="Lien hypertexte visité" xfId="8351" builtinId="9" hidden="1"/>
    <cellStyle name="Lien hypertexte visité" xfId="8359" builtinId="9" hidden="1"/>
    <cellStyle name="Lien hypertexte visité" xfId="8367" builtinId="9" hidden="1"/>
    <cellStyle name="Lien hypertexte visité" xfId="8375" builtinId="9" hidden="1"/>
    <cellStyle name="Lien hypertexte visité" xfId="8383" builtinId="9" hidden="1"/>
    <cellStyle name="Lien hypertexte visité" xfId="8391" builtinId="9" hidden="1"/>
    <cellStyle name="Lien hypertexte visité" xfId="8399" builtinId="9" hidden="1"/>
    <cellStyle name="Lien hypertexte visité" xfId="8407" builtinId="9" hidden="1"/>
    <cellStyle name="Lien hypertexte visité" xfId="8415" builtinId="9" hidden="1"/>
    <cellStyle name="Lien hypertexte visité" xfId="8423" builtinId="9" hidden="1"/>
    <cellStyle name="Lien hypertexte visité" xfId="8431" builtinId="9" hidden="1"/>
    <cellStyle name="Lien hypertexte visité" xfId="8439" builtinId="9" hidden="1"/>
    <cellStyle name="Lien hypertexte visité" xfId="8447" builtinId="9" hidden="1"/>
    <cellStyle name="Lien hypertexte visité" xfId="8455" builtinId="9" hidden="1"/>
    <cellStyle name="Lien hypertexte visité" xfId="8463" builtinId="9" hidden="1"/>
    <cellStyle name="Lien hypertexte visité" xfId="8471" builtinId="9" hidden="1"/>
    <cellStyle name="Lien hypertexte visité" xfId="8479" builtinId="9" hidden="1"/>
    <cellStyle name="Lien hypertexte visité" xfId="8487" builtinId="9" hidden="1"/>
    <cellStyle name="Lien hypertexte visité" xfId="8495" builtinId="9" hidden="1"/>
    <cellStyle name="Lien hypertexte visité" xfId="8503" builtinId="9" hidden="1"/>
    <cellStyle name="Lien hypertexte visité" xfId="8511" builtinId="9" hidden="1"/>
    <cellStyle name="Lien hypertexte visité" xfId="8519" builtinId="9" hidden="1"/>
    <cellStyle name="Lien hypertexte visité" xfId="8527" builtinId="9" hidden="1"/>
    <cellStyle name="Lien hypertexte visité" xfId="8535" builtinId="9" hidden="1"/>
    <cellStyle name="Lien hypertexte visité" xfId="8543" builtinId="9" hidden="1"/>
    <cellStyle name="Lien hypertexte visité" xfId="8551" builtinId="9" hidden="1"/>
    <cellStyle name="Lien hypertexte visité" xfId="8559" builtinId="9" hidden="1"/>
    <cellStyle name="Lien hypertexte visité" xfId="8567" builtinId="9" hidden="1"/>
    <cellStyle name="Lien hypertexte visité" xfId="8575" builtinId="9" hidden="1"/>
    <cellStyle name="Lien hypertexte visité" xfId="8583" builtinId="9" hidden="1"/>
    <cellStyle name="Lien hypertexte visité" xfId="8591" builtinId="9" hidden="1"/>
    <cellStyle name="Lien hypertexte visité" xfId="8599" builtinId="9" hidden="1"/>
    <cellStyle name="Lien hypertexte visité" xfId="8607" builtinId="9" hidden="1"/>
    <cellStyle name="Lien hypertexte visité" xfId="8615" builtinId="9" hidden="1"/>
    <cellStyle name="Lien hypertexte visité" xfId="8623" builtinId="9" hidden="1"/>
    <cellStyle name="Lien hypertexte visité" xfId="8631" builtinId="9" hidden="1"/>
    <cellStyle name="Lien hypertexte visité" xfId="8639" builtinId="9" hidden="1"/>
    <cellStyle name="Lien hypertexte visité" xfId="8647" builtinId="9" hidden="1"/>
    <cellStyle name="Lien hypertexte visité" xfId="8655" builtinId="9" hidden="1"/>
    <cellStyle name="Lien hypertexte visité" xfId="8663" builtinId="9" hidden="1"/>
    <cellStyle name="Lien hypertexte visité" xfId="8671" builtinId="9" hidden="1"/>
    <cellStyle name="Lien hypertexte visité" xfId="8679" builtinId="9" hidden="1"/>
    <cellStyle name="Lien hypertexte visité" xfId="8687" builtinId="9" hidden="1"/>
    <cellStyle name="Lien hypertexte visité" xfId="8695" builtinId="9" hidden="1"/>
    <cellStyle name="Lien hypertexte visité" xfId="8703" builtinId="9" hidden="1"/>
    <cellStyle name="Lien hypertexte visité" xfId="8711" builtinId="9" hidden="1"/>
    <cellStyle name="Lien hypertexte visité" xfId="8719" builtinId="9" hidden="1"/>
    <cellStyle name="Lien hypertexte visité" xfId="8727" builtinId="9" hidden="1"/>
    <cellStyle name="Lien hypertexte visité" xfId="8735" builtinId="9" hidden="1"/>
    <cellStyle name="Lien hypertexte visité" xfId="8743" builtinId="9" hidden="1"/>
    <cellStyle name="Lien hypertexte visité" xfId="8751" builtinId="9" hidden="1"/>
    <cellStyle name="Lien hypertexte visité" xfId="8759" builtinId="9" hidden="1"/>
    <cellStyle name="Lien hypertexte visité" xfId="8767" builtinId="9" hidden="1"/>
    <cellStyle name="Lien hypertexte visité" xfId="8775" builtinId="9" hidden="1"/>
    <cellStyle name="Lien hypertexte visité" xfId="8783" builtinId="9" hidden="1"/>
    <cellStyle name="Lien hypertexte visité" xfId="8791" builtinId="9" hidden="1"/>
    <cellStyle name="Lien hypertexte visité" xfId="8799" builtinId="9" hidden="1"/>
    <cellStyle name="Lien hypertexte visité" xfId="8807" builtinId="9" hidden="1"/>
    <cellStyle name="Lien hypertexte visité" xfId="8815" builtinId="9" hidden="1"/>
    <cellStyle name="Lien hypertexte visité" xfId="8823" builtinId="9" hidden="1"/>
    <cellStyle name="Lien hypertexte visité" xfId="8831" builtinId="9" hidden="1"/>
    <cellStyle name="Lien hypertexte visité" xfId="8839" builtinId="9" hidden="1"/>
    <cellStyle name="Lien hypertexte visité" xfId="8847" builtinId="9" hidden="1"/>
    <cellStyle name="Lien hypertexte visité" xfId="8855" builtinId="9" hidden="1"/>
    <cellStyle name="Lien hypertexte visité" xfId="8863" builtinId="9" hidden="1"/>
    <cellStyle name="Lien hypertexte visité" xfId="8871" builtinId="9" hidden="1"/>
    <cellStyle name="Lien hypertexte visité" xfId="8879" builtinId="9" hidden="1"/>
    <cellStyle name="Lien hypertexte visité" xfId="8887" builtinId="9" hidden="1"/>
    <cellStyle name="Lien hypertexte visité" xfId="8895" builtinId="9" hidden="1"/>
    <cellStyle name="Lien hypertexte visité" xfId="8903" builtinId="9" hidden="1"/>
    <cellStyle name="Lien hypertexte visité" xfId="8911" builtinId="9" hidden="1"/>
    <cellStyle name="Lien hypertexte visité" xfId="8919" builtinId="9" hidden="1"/>
    <cellStyle name="Lien hypertexte visité" xfId="8927" builtinId="9" hidden="1"/>
    <cellStyle name="Lien hypertexte visité" xfId="8935" builtinId="9" hidden="1"/>
    <cellStyle name="Lien hypertexte visité" xfId="8943" builtinId="9" hidden="1"/>
    <cellStyle name="Lien hypertexte visité" xfId="8951" builtinId="9" hidden="1"/>
    <cellStyle name="Lien hypertexte visité" xfId="8959" builtinId="9" hidden="1"/>
    <cellStyle name="Lien hypertexte visité" xfId="8967" builtinId="9" hidden="1"/>
    <cellStyle name="Lien hypertexte visité" xfId="8975" builtinId="9" hidden="1"/>
    <cellStyle name="Lien hypertexte visité" xfId="8983" builtinId="9" hidden="1"/>
    <cellStyle name="Lien hypertexte visité" xfId="8991" builtinId="9" hidden="1"/>
    <cellStyle name="Lien hypertexte visité" xfId="8999" builtinId="9" hidden="1"/>
    <cellStyle name="Lien hypertexte visité" xfId="9007" builtinId="9" hidden="1"/>
    <cellStyle name="Lien hypertexte visité" xfId="9015" builtinId="9" hidden="1"/>
    <cellStyle name="Lien hypertexte visité" xfId="9023" builtinId="9" hidden="1"/>
    <cellStyle name="Lien hypertexte visité" xfId="9031" builtinId="9" hidden="1"/>
    <cellStyle name="Lien hypertexte visité" xfId="9039" builtinId="9" hidden="1"/>
    <cellStyle name="Lien hypertexte visité" xfId="9047" builtinId="9" hidden="1"/>
    <cellStyle name="Lien hypertexte visité" xfId="9055" builtinId="9" hidden="1"/>
    <cellStyle name="Lien hypertexte visité" xfId="9063" builtinId="9" hidden="1"/>
    <cellStyle name="Lien hypertexte visité" xfId="9071" builtinId="9" hidden="1"/>
    <cellStyle name="Lien hypertexte visité" xfId="9079" builtinId="9" hidden="1"/>
    <cellStyle name="Lien hypertexte visité" xfId="9087" builtinId="9" hidden="1"/>
    <cellStyle name="Lien hypertexte visité" xfId="9095" builtinId="9" hidden="1"/>
    <cellStyle name="Lien hypertexte visité" xfId="9103" builtinId="9" hidden="1"/>
    <cellStyle name="Lien hypertexte visité" xfId="9111" builtinId="9" hidden="1"/>
    <cellStyle name="Lien hypertexte visité" xfId="9119" builtinId="9" hidden="1"/>
    <cellStyle name="Lien hypertexte visité" xfId="9127" builtinId="9" hidden="1"/>
    <cellStyle name="Lien hypertexte visité" xfId="9135" builtinId="9" hidden="1"/>
    <cellStyle name="Lien hypertexte visité" xfId="9143" builtinId="9" hidden="1"/>
    <cellStyle name="Lien hypertexte visité" xfId="9151" builtinId="9" hidden="1"/>
    <cellStyle name="Lien hypertexte visité" xfId="9159" builtinId="9" hidden="1"/>
    <cellStyle name="Lien hypertexte visité" xfId="9167" builtinId="9" hidden="1"/>
    <cellStyle name="Lien hypertexte visité" xfId="9175" builtinId="9" hidden="1"/>
    <cellStyle name="Lien hypertexte visité" xfId="9183" builtinId="9" hidden="1"/>
    <cellStyle name="Lien hypertexte visité" xfId="9191" builtinId="9" hidden="1"/>
    <cellStyle name="Lien hypertexte visité" xfId="9199" builtinId="9" hidden="1"/>
    <cellStyle name="Lien hypertexte visité" xfId="9207" builtinId="9" hidden="1"/>
    <cellStyle name="Lien hypertexte visité" xfId="9215" builtinId="9" hidden="1"/>
    <cellStyle name="Lien hypertexte visité" xfId="9223" builtinId="9" hidden="1"/>
    <cellStyle name="Lien hypertexte visité" xfId="9231" builtinId="9" hidden="1"/>
    <cellStyle name="Lien hypertexte visité" xfId="9239" builtinId="9" hidden="1"/>
    <cellStyle name="Lien hypertexte visité" xfId="9247" builtinId="9" hidden="1"/>
    <cellStyle name="Lien hypertexte visité" xfId="9255" builtinId="9" hidden="1"/>
    <cellStyle name="Lien hypertexte visité" xfId="9263" builtinId="9" hidden="1"/>
    <cellStyle name="Lien hypertexte visité" xfId="9271" builtinId="9" hidden="1"/>
    <cellStyle name="Lien hypertexte visité" xfId="9279" builtinId="9" hidden="1"/>
    <cellStyle name="Lien hypertexte visité" xfId="9287" builtinId="9" hidden="1"/>
    <cellStyle name="Lien hypertexte visité" xfId="9295" builtinId="9" hidden="1"/>
    <cellStyle name="Lien hypertexte visité" xfId="9303" builtinId="9" hidden="1"/>
    <cellStyle name="Lien hypertexte visité" xfId="9311" builtinId="9" hidden="1"/>
    <cellStyle name="Lien hypertexte visité" xfId="9319" builtinId="9" hidden="1"/>
    <cellStyle name="Lien hypertexte visité" xfId="9327" builtinId="9" hidden="1"/>
    <cellStyle name="Lien hypertexte visité" xfId="9335" builtinId="9" hidden="1"/>
    <cellStyle name="Lien hypertexte visité" xfId="9343" builtinId="9" hidden="1"/>
    <cellStyle name="Lien hypertexte visité" xfId="9351" builtinId="9" hidden="1"/>
    <cellStyle name="Lien hypertexte visité" xfId="9359" builtinId="9" hidden="1"/>
    <cellStyle name="Lien hypertexte visité" xfId="9367" builtinId="9" hidden="1"/>
    <cellStyle name="Lien hypertexte visité" xfId="9375" builtinId="9" hidden="1"/>
    <cellStyle name="Lien hypertexte visité" xfId="9383" builtinId="9" hidden="1"/>
    <cellStyle name="Lien hypertexte visité" xfId="9391" builtinId="9" hidden="1"/>
    <cellStyle name="Lien hypertexte visité" xfId="9399" builtinId="9" hidden="1"/>
    <cellStyle name="Lien hypertexte visité" xfId="9407" builtinId="9" hidden="1"/>
    <cellStyle name="Lien hypertexte visité" xfId="9415" builtinId="9" hidden="1"/>
    <cellStyle name="Lien hypertexte visité" xfId="9423" builtinId="9" hidden="1"/>
    <cellStyle name="Lien hypertexte visité" xfId="9431" builtinId="9" hidden="1"/>
    <cellStyle name="Lien hypertexte visité" xfId="9439" builtinId="9" hidden="1"/>
    <cellStyle name="Lien hypertexte visité" xfId="9447" builtinId="9" hidden="1"/>
    <cellStyle name="Lien hypertexte visité" xfId="9455" builtinId="9" hidden="1"/>
    <cellStyle name="Lien hypertexte visité" xfId="9463" builtinId="9" hidden="1"/>
    <cellStyle name="Lien hypertexte visité" xfId="9471" builtinId="9" hidden="1"/>
    <cellStyle name="Lien hypertexte visité" xfId="9479" builtinId="9" hidden="1"/>
    <cellStyle name="Lien hypertexte visité" xfId="9487" builtinId="9" hidden="1"/>
    <cellStyle name="Lien hypertexte visité" xfId="9495" builtinId="9" hidden="1"/>
    <cellStyle name="Lien hypertexte visité" xfId="9503" builtinId="9" hidden="1"/>
    <cellStyle name="Lien hypertexte visité" xfId="9511" builtinId="9" hidden="1"/>
    <cellStyle name="Lien hypertexte visité" xfId="9519" builtinId="9" hidden="1"/>
    <cellStyle name="Lien hypertexte visité" xfId="9527" builtinId="9" hidden="1"/>
    <cellStyle name="Lien hypertexte visité" xfId="9535" builtinId="9" hidden="1"/>
    <cellStyle name="Lien hypertexte visité" xfId="9543" builtinId="9" hidden="1"/>
    <cellStyle name="Lien hypertexte visité" xfId="9551" builtinId="9" hidden="1"/>
    <cellStyle name="Lien hypertexte visité" xfId="9559" builtinId="9" hidden="1"/>
    <cellStyle name="Lien hypertexte visité" xfId="9567" builtinId="9" hidden="1"/>
    <cellStyle name="Lien hypertexte visité" xfId="9575" builtinId="9" hidden="1"/>
    <cellStyle name="Lien hypertexte visité" xfId="9583" builtinId="9" hidden="1"/>
    <cellStyle name="Lien hypertexte visité" xfId="9591" builtinId="9" hidden="1"/>
    <cellStyle name="Lien hypertexte visité" xfId="9599" builtinId="9" hidden="1"/>
    <cellStyle name="Lien hypertexte visité" xfId="9607" builtinId="9" hidden="1"/>
    <cellStyle name="Lien hypertexte visité" xfId="9615" builtinId="9" hidden="1"/>
    <cellStyle name="Lien hypertexte visité" xfId="9623" builtinId="9" hidden="1"/>
    <cellStyle name="Lien hypertexte visité" xfId="9631" builtinId="9" hidden="1"/>
    <cellStyle name="Lien hypertexte visité" xfId="9639" builtinId="9" hidden="1"/>
    <cellStyle name="Lien hypertexte visité" xfId="9647" builtinId="9" hidden="1"/>
    <cellStyle name="Lien hypertexte visité" xfId="9655" builtinId="9" hidden="1"/>
    <cellStyle name="Lien hypertexte visité" xfId="9663" builtinId="9" hidden="1"/>
    <cellStyle name="Lien hypertexte visité" xfId="9671" builtinId="9" hidden="1"/>
    <cellStyle name="Lien hypertexte visité" xfId="9679" builtinId="9" hidden="1"/>
    <cellStyle name="Lien hypertexte visité" xfId="9687" builtinId="9" hidden="1"/>
    <cellStyle name="Lien hypertexte visité" xfId="9695" builtinId="9" hidden="1"/>
    <cellStyle name="Lien hypertexte visité" xfId="9703" builtinId="9" hidden="1"/>
    <cellStyle name="Lien hypertexte visité" xfId="9711" builtinId="9" hidden="1"/>
    <cellStyle name="Lien hypertexte visité" xfId="9719" builtinId="9" hidden="1"/>
    <cellStyle name="Lien hypertexte visité" xfId="9727" builtinId="9" hidden="1"/>
    <cellStyle name="Lien hypertexte visité" xfId="9735" builtinId="9" hidden="1"/>
    <cellStyle name="Lien hypertexte visité" xfId="9743" builtinId="9" hidden="1"/>
    <cellStyle name="Lien hypertexte visité" xfId="9751" builtinId="9" hidden="1"/>
    <cellStyle name="Lien hypertexte visité" xfId="9759" builtinId="9" hidden="1"/>
    <cellStyle name="Lien hypertexte visité" xfId="9767" builtinId="9" hidden="1"/>
    <cellStyle name="Lien hypertexte visité" xfId="9775" builtinId="9" hidden="1"/>
    <cellStyle name="Lien hypertexte visité" xfId="9783" builtinId="9" hidden="1"/>
    <cellStyle name="Lien hypertexte visité" xfId="9791" builtinId="9" hidden="1"/>
    <cellStyle name="Lien hypertexte visité" xfId="9799" builtinId="9" hidden="1"/>
    <cellStyle name="Lien hypertexte visité" xfId="9807" builtinId="9" hidden="1"/>
    <cellStyle name="Lien hypertexte visité" xfId="9815" builtinId="9" hidden="1"/>
    <cellStyle name="Lien hypertexte visité" xfId="9823" builtinId="9" hidden="1"/>
    <cellStyle name="Lien hypertexte visité" xfId="9831" builtinId="9" hidden="1"/>
    <cellStyle name="Lien hypertexte visité" xfId="9839" builtinId="9" hidden="1"/>
    <cellStyle name="Lien hypertexte visité" xfId="9847" builtinId="9" hidden="1"/>
    <cellStyle name="Lien hypertexte visité" xfId="9855" builtinId="9" hidden="1"/>
    <cellStyle name="Lien hypertexte visité" xfId="9863" builtinId="9" hidden="1"/>
    <cellStyle name="Lien hypertexte visité" xfId="9871" builtinId="9" hidden="1"/>
    <cellStyle name="Lien hypertexte visité" xfId="9879" builtinId="9" hidden="1"/>
    <cellStyle name="Lien hypertexte visité" xfId="9887" builtinId="9" hidden="1"/>
    <cellStyle name="Lien hypertexte visité" xfId="9895" builtinId="9" hidden="1"/>
    <cellStyle name="Lien hypertexte visité" xfId="9903" builtinId="9" hidden="1"/>
    <cellStyle name="Lien hypertexte visité" xfId="9911" builtinId="9" hidden="1"/>
    <cellStyle name="Lien hypertexte visité" xfId="9919" builtinId="9" hidden="1"/>
    <cellStyle name="Lien hypertexte visité" xfId="9927" builtinId="9" hidden="1"/>
    <cellStyle name="Lien hypertexte visité" xfId="9935" builtinId="9" hidden="1"/>
    <cellStyle name="Lien hypertexte visité" xfId="9943" builtinId="9" hidden="1"/>
    <cellStyle name="Lien hypertexte visité" xfId="9951" builtinId="9" hidden="1"/>
    <cellStyle name="Lien hypertexte visité" xfId="9959" builtinId="9" hidden="1"/>
    <cellStyle name="Lien hypertexte visité" xfId="9967" builtinId="9" hidden="1"/>
    <cellStyle name="Lien hypertexte visité" xfId="9975" builtinId="9" hidden="1"/>
    <cellStyle name="Lien hypertexte visité" xfId="9983" builtinId="9" hidden="1"/>
    <cellStyle name="Lien hypertexte visité" xfId="9991" builtinId="9" hidden="1"/>
    <cellStyle name="Lien hypertexte visité" xfId="9999" builtinId="9" hidden="1"/>
    <cellStyle name="Lien hypertexte visité" xfId="10007" builtinId="9" hidden="1"/>
    <cellStyle name="Lien hypertexte visité" xfId="10015" builtinId="9" hidden="1"/>
    <cellStyle name="Lien hypertexte visité" xfId="10023" builtinId="9" hidden="1"/>
    <cellStyle name="Lien hypertexte visité" xfId="10031" builtinId="9" hidden="1"/>
    <cellStyle name="Lien hypertexte visité" xfId="10039" builtinId="9" hidden="1"/>
    <cellStyle name="Lien hypertexte visité" xfId="10047" builtinId="9" hidden="1"/>
    <cellStyle name="Lien hypertexte visité" xfId="10055" builtinId="9" hidden="1"/>
    <cellStyle name="Lien hypertexte visité" xfId="10063" builtinId="9" hidden="1"/>
    <cellStyle name="Lien hypertexte visité" xfId="10071" builtinId="9" hidden="1"/>
    <cellStyle name="Lien hypertexte visité" xfId="10079" builtinId="9" hidden="1"/>
    <cellStyle name="Lien hypertexte visité" xfId="10087" builtinId="9" hidden="1"/>
    <cellStyle name="Lien hypertexte visité" xfId="10095" builtinId="9" hidden="1"/>
    <cellStyle name="Lien hypertexte visité" xfId="10103" builtinId="9" hidden="1"/>
    <cellStyle name="Lien hypertexte visité" xfId="10111" builtinId="9" hidden="1"/>
    <cellStyle name="Lien hypertexte visité" xfId="10119" builtinId="9" hidden="1"/>
    <cellStyle name="Lien hypertexte visité" xfId="10127" builtinId="9" hidden="1"/>
    <cellStyle name="Lien hypertexte visité" xfId="10135" builtinId="9" hidden="1"/>
    <cellStyle name="Lien hypertexte visité" xfId="10143" builtinId="9" hidden="1"/>
    <cellStyle name="Lien hypertexte visité" xfId="10151" builtinId="9" hidden="1"/>
    <cellStyle name="Lien hypertexte visité" xfId="10159" builtinId="9" hidden="1"/>
    <cellStyle name="Lien hypertexte visité" xfId="10167" builtinId="9" hidden="1"/>
    <cellStyle name="Lien hypertexte visité" xfId="10175" builtinId="9" hidden="1"/>
    <cellStyle name="Lien hypertexte visité" xfId="10183" builtinId="9" hidden="1"/>
    <cellStyle name="Lien hypertexte visité" xfId="10191" builtinId="9" hidden="1"/>
    <cellStyle name="Lien hypertexte visité" xfId="10199" builtinId="9" hidden="1"/>
    <cellStyle name="Lien hypertexte visité" xfId="10207" builtinId="9" hidden="1"/>
    <cellStyle name="Lien hypertexte visité" xfId="10215" builtinId="9" hidden="1"/>
    <cellStyle name="Lien hypertexte visité" xfId="10223" builtinId="9" hidden="1"/>
    <cellStyle name="Lien hypertexte visité" xfId="10231" builtinId="9" hidden="1"/>
    <cellStyle name="Lien hypertexte visité" xfId="10239" builtinId="9" hidden="1"/>
    <cellStyle name="Lien hypertexte visité" xfId="10247" builtinId="9" hidden="1"/>
    <cellStyle name="Lien hypertexte visité" xfId="10255" builtinId="9" hidden="1"/>
    <cellStyle name="Lien hypertexte visité" xfId="10263" builtinId="9" hidden="1"/>
    <cellStyle name="Lien hypertexte visité" xfId="10271" builtinId="9" hidden="1"/>
    <cellStyle name="Lien hypertexte visité" xfId="10279" builtinId="9" hidden="1"/>
    <cellStyle name="Lien hypertexte visité" xfId="10287" builtinId="9" hidden="1"/>
    <cellStyle name="Lien hypertexte visité" xfId="10295" builtinId="9" hidden="1"/>
    <cellStyle name="Lien hypertexte visité" xfId="10303" builtinId="9" hidden="1"/>
    <cellStyle name="Lien hypertexte visité" xfId="10311" builtinId="9" hidden="1"/>
    <cellStyle name="Lien hypertexte visité" xfId="10319" builtinId="9" hidden="1"/>
    <cellStyle name="Lien hypertexte visité" xfId="10327" builtinId="9" hidden="1"/>
    <cellStyle name="Lien hypertexte visité" xfId="10335" builtinId="9" hidden="1"/>
    <cellStyle name="Lien hypertexte visité" xfId="10343" builtinId="9" hidden="1"/>
    <cellStyle name="Lien hypertexte visité" xfId="10351" builtinId="9" hidden="1"/>
    <cellStyle name="Lien hypertexte visité" xfId="10359" builtinId="9" hidden="1"/>
    <cellStyle name="Lien hypertexte visité" xfId="10367" builtinId="9" hidden="1"/>
    <cellStyle name="Lien hypertexte visité" xfId="10375" builtinId="9" hidden="1"/>
    <cellStyle name="Lien hypertexte visité" xfId="10383" builtinId="9" hidden="1"/>
    <cellStyle name="Lien hypertexte visité" xfId="10391" builtinId="9" hidden="1"/>
    <cellStyle name="Lien hypertexte visité" xfId="10399" builtinId="9" hidden="1"/>
    <cellStyle name="Lien hypertexte visité" xfId="10407" builtinId="9" hidden="1"/>
    <cellStyle name="Lien hypertexte visité" xfId="10415" builtinId="9" hidden="1"/>
    <cellStyle name="Lien hypertexte visité" xfId="10423" builtinId="9" hidden="1"/>
    <cellStyle name="Lien hypertexte visité" xfId="10431" builtinId="9" hidden="1"/>
    <cellStyle name="Lien hypertexte visité" xfId="10439" builtinId="9" hidden="1"/>
    <cellStyle name="Lien hypertexte visité" xfId="10447" builtinId="9" hidden="1"/>
    <cellStyle name="Lien hypertexte visité" xfId="10455" builtinId="9" hidden="1"/>
    <cellStyle name="Lien hypertexte visité" xfId="10463" builtinId="9" hidden="1"/>
    <cellStyle name="Lien hypertexte visité" xfId="10471" builtinId="9" hidden="1"/>
    <cellStyle name="Lien hypertexte visité" xfId="10479" builtinId="9" hidden="1"/>
    <cellStyle name="Lien hypertexte visité" xfId="10487" builtinId="9" hidden="1"/>
    <cellStyle name="Lien hypertexte visité" xfId="10495" builtinId="9" hidden="1"/>
    <cellStyle name="Lien hypertexte visité" xfId="10503" builtinId="9" hidden="1"/>
    <cellStyle name="Lien hypertexte visité" xfId="10511" builtinId="9" hidden="1"/>
    <cellStyle name="Lien hypertexte visité" xfId="10519" builtinId="9" hidden="1"/>
    <cellStyle name="Lien hypertexte visité" xfId="10527" builtinId="9" hidden="1"/>
    <cellStyle name="Lien hypertexte visité" xfId="10535" builtinId="9" hidden="1"/>
    <cellStyle name="Lien hypertexte visité" xfId="10543" builtinId="9" hidden="1"/>
    <cellStyle name="Lien hypertexte visité" xfId="10551" builtinId="9" hidden="1"/>
    <cellStyle name="Lien hypertexte visité" xfId="10559" builtinId="9" hidden="1"/>
    <cellStyle name="Lien hypertexte visité" xfId="10567" builtinId="9" hidden="1"/>
    <cellStyle name="Lien hypertexte visité" xfId="10575" builtinId="9" hidden="1"/>
    <cellStyle name="Lien hypertexte visité" xfId="10583" builtinId="9" hidden="1"/>
    <cellStyle name="Lien hypertexte visité" xfId="10591" builtinId="9" hidden="1"/>
    <cellStyle name="Lien hypertexte visité" xfId="10599" builtinId="9" hidden="1"/>
    <cellStyle name="Lien hypertexte visité" xfId="10607" builtinId="9" hidden="1"/>
    <cellStyle name="Lien hypertexte visité" xfId="10615" builtinId="9" hidden="1"/>
    <cellStyle name="Lien hypertexte visité" xfId="10623" builtinId="9" hidden="1"/>
    <cellStyle name="Lien hypertexte visité" xfId="10631" builtinId="9" hidden="1"/>
    <cellStyle name="Lien hypertexte visité" xfId="10639" builtinId="9" hidden="1"/>
    <cellStyle name="Lien hypertexte visité" xfId="10647" builtinId="9" hidden="1"/>
    <cellStyle name="Lien hypertexte visité" xfId="10655" builtinId="9" hidden="1"/>
    <cellStyle name="Lien hypertexte visité" xfId="10663" builtinId="9" hidden="1"/>
    <cellStyle name="Lien hypertexte visité" xfId="10671" builtinId="9" hidden="1"/>
    <cellStyle name="Lien hypertexte visité" xfId="10679" builtinId="9" hidden="1"/>
    <cellStyle name="Lien hypertexte visité" xfId="10687" builtinId="9" hidden="1"/>
    <cellStyle name="Lien hypertexte visité" xfId="10695" builtinId="9" hidden="1"/>
    <cellStyle name="Lien hypertexte visité" xfId="10703" builtinId="9" hidden="1"/>
    <cellStyle name="Lien hypertexte visité" xfId="10711" builtinId="9" hidden="1"/>
    <cellStyle name="Lien hypertexte visité" xfId="10719" builtinId="9" hidden="1"/>
    <cellStyle name="Lien hypertexte visité" xfId="10727" builtinId="9" hidden="1"/>
    <cellStyle name="Lien hypertexte visité" xfId="10735" builtinId="9" hidden="1"/>
    <cellStyle name="Lien hypertexte visité" xfId="10743" builtinId="9" hidden="1"/>
    <cellStyle name="Lien hypertexte visité" xfId="10751" builtinId="9" hidden="1"/>
    <cellStyle name="Lien hypertexte visité" xfId="10759" builtinId="9" hidden="1"/>
    <cellStyle name="Lien hypertexte visité" xfId="10767" builtinId="9" hidden="1"/>
    <cellStyle name="Lien hypertexte visité" xfId="10775" builtinId="9" hidden="1"/>
    <cellStyle name="Lien hypertexte visité" xfId="10783" builtinId="9" hidden="1"/>
    <cellStyle name="Lien hypertexte visité" xfId="10791" builtinId="9" hidden="1"/>
    <cellStyle name="Lien hypertexte visité" xfId="10799" builtinId="9" hidden="1"/>
    <cellStyle name="Lien hypertexte visité" xfId="10807" builtinId="9" hidden="1"/>
    <cellStyle name="Lien hypertexte visité" xfId="10815" builtinId="9" hidden="1"/>
    <cellStyle name="Lien hypertexte visité" xfId="10823" builtinId="9" hidden="1"/>
    <cellStyle name="Lien hypertexte visité" xfId="10831" builtinId="9" hidden="1"/>
    <cellStyle name="Lien hypertexte visité" xfId="10839" builtinId="9" hidden="1"/>
    <cellStyle name="Lien hypertexte visité" xfId="10847" builtinId="9" hidden="1"/>
    <cellStyle name="Lien hypertexte visité" xfId="10855" builtinId="9" hidden="1"/>
    <cellStyle name="Lien hypertexte visité" xfId="10863" builtinId="9" hidden="1"/>
    <cellStyle name="Lien hypertexte visité" xfId="10871" builtinId="9" hidden="1"/>
    <cellStyle name="Lien hypertexte visité" xfId="10879" builtinId="9" hidden="1"/>
    <cellStyle name="Lien hypertexte visité" xfId="10887" builtinId="9" hidden="1"/>
    <cellStyle name="Lien hypertexte visité" xfId="10895" builtinId="9" hidden="1"/>
    <cellStyle name="Lien hypertexte visité" xfId="10903" builtinId="9" hidden="1"/>
    <cellStyle name="Lien hypertexte visité" xfId="10911" builtinId="9" hidden="1"/>
    <cellStyle name="Lien hypertexte visité" xfId="10919" builtinId="9" hidden="1"/>
    <cellStyle name="Lien hypertexte visité" xfId="10927" builtinId="9" hidden="1"/>
    <cellStyle name="Lien hypertexte visité" xfId="10935" builtinId="9" hidden="1"/>
    <cellStyle name="Lien hypertexte visité" xfId="10943" builtinId="9" hidden="1"/>
    <cellStyle name="Lien hypertexte visité" xfId="10951" builtinId="9" hidden="1"/>
    <cellStyle name="Lien hypertexte visité" xfId="10959" builtinId="9" hidden="1"/>
    <cellStyle name="Lien hypertexte visité" xfId="10967" builtinId="9" hidden="1"/>
    <cellStyle name="Lien hypertexte visité" xfId="10975" builtinId="9" hidden="1"/>
    <cellStyle name="Lien hypertexte visité" xfId="10983" builtinId="9" hidden="1"/>
    <cellStyle name="Lien hypertexte visité" xfId="10991" builtinId="9" hidden="1"/>
    <cellStyle name="Lien hypertexte visité" xfId="10999" builtinId="9" hidden="1"/>
    <cellStyle name="Lien hypertexte visité" xfId="11007" builtinId="9" hidden="1"/>
    <cellStyle name="Lien hypertexte visité" xfId="11015" builtinId="9" hidden="1"/>
    <cellStyle name="Lien hypertexte visité" xfId="11023" builtinId="9" hidden="1"/>
    <cellStyle name="Lien hypertexte visité" xfId="11031" builtinId="9" hidden="1"/>
    <cellStyle name="Lien hypertexte visité" xfId="11039" builtinId="9" hidden="1"/>
    <cellStyle name="Lien hypertexte visité" xfId="11047" builtinId="9" hidden="1"/>
    <cellStyle name="Lien hypertexte visité" xfId="11055" builtinId="9" hidden="1"/>
    <cellStyle name="Lien hypertexte visité" xfId="11063" builtinId="9" hidden="1"/>
    <cellStyle name="Lien hypertexte visité" xfId="11071" builtinId="9" hidden="1"/>
    <cellStyle name="Lien hypertexte visité" xfId="11079" builtinId="9" hidden="1"/>
    <cellStyle name="Lien hypertexte visité" xfId="11087" builtinId="9" hidden="1"/>
    <cellStyle name="Lien hypertexte visité" xfId="11095" builtinId="9" hidden="1"/>
    <cellStyle name="Lien hypertexte visité" xfId="11103" builtinId="9" hidden="1"/>
    <cellStyle name="Lien hypertexte visité" xfId="11111" builtinId="9" hidden="1"/>
    <cellStyle name="Lien hypertexte visité" xfId="11119" builtinId="9" hidden="1"/>
    <cellStyle name="Lien hypertexte visité" xfId="11127" builtinId="9" hidden="1"/>
    <cellStyle name="Lien hypertexte visité" xfId="11135" builtinId="9" hidden="1"/>
    <cellStyle name="Lien hypertexte visité" xfId="11143" builtinId="9" hidden="1"/>
    <cellStyle name="Lien hypertexte visité" xfId="11151" builtinId="9" hidden="1"/>
    <cellStyle name="Lien hypertexte visité" xfId="11159" builtinId="9" hidden="1"/>
    <cellStyle name="Lien hypertexte visité" xfId="11167" builtinId="9" hidden="1"/>
    <cellStyle name="Lien hypertexte visité" xfId="11175" builtinId="9" hidden="1"/>
    <cellStyle name="Lien hypertexte visité" xfId="11183" builtinId="9" hidden="1"/>
    <cellStyle name="Lien hypertexte visité" xfId="11191" builtinId="9" hidden="1"/>
    <cellStyle name="Lien hypertexte visité" xfId="11199" builtinId="9" hidden="1"/>
    <cellStyle name="Lien hypertexte visité" xfId="11207" builtinId="9" hidden="1"/>
    <cellStyle name="Lien hypertexte visité" xfId="11215" builtinId="9" hidden="1"/>
    <cellStyle name="Lien hypertexte visité" xfId="11223" builtinId="9" hidden="1"/>
    <cellStyle name="Lien hypertexte visité" xfId="11231" builtinId="9" hidden="1"/>
    <cellStyle name="Lien hypertexte visité" xfId="11239" builtinId="9" hidden="1"/>
    <cellStyle name="Lien hypertexte visité" xfId="11247" builtinId="9" hidden="1"/>
    <cellStyle name="Lien hypertexte visité" xfId="11255" builtinId="9" hidden="1"/>
    <cellStyle name="Lien hypertexte visité" xfId="11263" builtinId="9" hidden="1"/>
    <cellStyle name="Lien hypertexte visité" xfId="11271" builtinId="9" hidden="1"/>
    <cellStyle name="Lien hypertexte visité" xfId="11279" builtinId="9" hidden="1"/>
    <cellStyle name="Lien hypertexte visité" xfId="11287" builtinId="9" hidden="1"/>
    <cellStyle name="Lien hypertexte visité" xfId="11295" builtinId="9" hidden="1"/>
    <cellStyle name="Lien hypertexte visité" xfId="11303" builtinId="9" hidden="1"/>
    <cellStyle name="Lien hypertexte visité" xfId="11311" builtinId="9" hidden="1"/>
    <cellStyle name="Lien hypertexte visité" xfId="11319" builtinId="9" hidden="1"/>
    <cellStyle name="Lien hypertexte visité" xfId="11327" builtinId="9" hidden="1"/>
    <cellStyle name="Lien hypertexte visité" xfId="11335" builtinId="9" hidden="1"/>
    <cellStyle name="Lien hypertexte visité" xfId="11343" builtinId="9" hidden="1"/>
    <cellStyle name="Lien hypertexte visité" xfId="11351" builtinId="9" hidden="1"/>
    <cellStyle name="Lien hypertexte visité" xfId="11359" builtinId="9" hidden="1"/>
    <cellStyle name="Lien hypertexte visité" xfId="11367" builtinId="9" hidden="1"/>
    <cellStyle name="Lien hypertexte visité" xfId="11375" builtinId="9" hidden="1"/>
    <cellStyle name="Lien hypertexte visité" xfId="11383" builtinId="9" hidden="1"/>
    <cellStyle name="Lien hypertexte visité" xfId="11391" builtinId="9" hidden="1"/>
    <cellStyle name="Lien hypertexte visité" xfId="11399" builtinId="9" hidden="1"/>
    <cellStyle name="Lien hypertexte visité" xfId="11407" builtinId="9" hidden="1"/>
    <cellStyle name="Lien hypertexte visité" xfId="11415" builtinId="9" hidden="1"/>
    <cellStyle name="Lien hypertexte visité" xfId="11423" builtinId="9" hidden="1"/>
    <cellStyle name="Lien hypertexte visité" xfId="11431" builtinId="9" hidden="1"/>
    <cellStyle name="Lien hypertexte visité" xfId="11439" builtinId="9" hidden="1"/>
    <cellStyle name="Lien hypertexte visité" xfId="11447" builtinId="9" hidden="1"/>
    <cellStyle name="Lien hypertexte visité" xfId="11455" builtinId="9" hidden="1"/>
    <cellStyle name="Lien hypertexte visité" xfId="11463" builtinId="9" hidden="1"/>
    <cellStyle name="Lien hypertexte visité" xfId="11471" builtinId="9" hidden="1"/>
    <cellStyle name="Lien hypertexte visité" xfId="11479" builtinId="9" hidden="1"/>
    <cellStyle name="Lien hypertexte visité" xfId="11487" builtinId="9" hidden="1"/>
    <cellStyle name="Lien hypertexte visité" xfId="11495" builtinId="9" hidden="1"/>
    <cellStyle name="Lien hypertexte visité" xfId="11503" builtinId="9" hidden="1"/>
    <cellStyle name="Lien hypertexte visité" xfId="11511" builtinId="9" hidden="1"/>
    <cellStyle name="Lien hypertexte visité" xfId="11519" builtinId="9" hidden="1"/>
    <cellStyle name="Lien hypertexte visité" xfId="11527" builtinId="9" hidden="1"/>
    <cellStyle name="Lien hypertexte visité" xfId="11535" builtinId="9" hidden="1"/>
    <cellStyle name="Lien hypertexte visité" xfId="11543" builtinId="9" hidden="1"/>
    <cellStyle name="Lien hypertexte visité" xfId="11551" builtinId="9" hidden="1"/>
    <cellStyle name="Lien hypertexte visité" xfId="11559" builtinId="9" hidden="1"/>
    <cellStyle name="Lien hypertexte visité" xfId="11567" builtinId="9" hidden="1"/>
    <cellStyle name="Lien hypertexte visité" xfId="11575" builtinId="9" hidden="1"/>
    <cellStyle name="Lien hypertexte visité" xfId="11583" builtinId="9" hidden="1"/>
    <cellStyle name="Lien hypertexte visité" xfId="11591" builtinId="9" hidden="1"/>
    <cellStyle name="Lien hypertexte visité" xfId="11599" builtinId="9" hidden="1"/>
    <cellStyle name="Lien hypertexte visité" xfId="11607" builtinId="9" hidden="1"/>
    <cellStyle name="Lien hypertexte visité" xfId="11615" builtinId="9" hidden="1"/>
    <cellStyle name="Lien hypertexte visité" xfId="11623" builtinId="9" hidden="1"/>
    <cellStyle name="Lien hypertexte visité" xfId="11631" builtinId="9" hidden="1"/>
    <cellStyle name="Lien hypertexte visité" xfId="11639" builtinId="9" hidden="1"/>
    <cellStyle name="Lien hypertexte visité" xfId="11647" builtinId="9" hidden="1"/>
    <cellStyle name="Lien hypertexte visité" xfId="11655" builtinId="9" hidden="1"/>
    <cellStyle name="Lien hypertexte visité" xfId="11663" builtinId="9" hidden="1"/>
    <cellStyle name="Lien hypertexte visité" xfId="11671" builtinId="9" hidden="1"/>
    <cellStyle name="Lien hypertexte visité" xfId="11679" builtinId="9" hidden="1"/>
    <cellStyle name="Lien hypertexte visité" xfId="11687" builtinId="9" hidden="1"/>
    <cellStyle name="Lien hypertexte visité" xfId="11695" builtinId="9" hidden="1"/>
    <cellStyle name="Lien hypertexte visité" xfId="11703" builtinId="9" hidden="1"/>
    <cellStyle name="Lien hypertexte visité" xfId="11711" builtinId="9" hidden="1"/>
    <cellStyle name="Lien hypertexte visité" xfId="11719" builtinId="9" hidden="1"/>
    <cellStyle name="Lien hypertexte visité" xfId="11727" builtinId="9" hidden="1"/>
    <cellStyle name="Lien hypertexte visité" xfId="11735" builtinId="9" hidden="1"/>
    <cellStyle name="Lien hypertexte visité" xfId="11743" builtinId="9" hidden="1"/>
    <cellStyle name="Lien hypertexte visité" xfId="11751" builtinId="9" hidden="1"/>
    <cellStyle name="Lien hypertexte visité" xfId="11759" builtinId="9" hidden="1"/>
    <cellStyle name="Lien hypertexte visité" xfId="11767" builtinId="9" hidden="1"/>
    <cellStyle name="Lien hypertexte visité" xfId="11775" builtinId="9" hidden="1"/>
    <cellStyle name="Lien hypertexte visité" xfId="11783" builtinId="9" hidden="1"/>
    <cellStyle name="Lien hypertexte visité" xfId="11791" builtinId="9" hidden="1"/>
    <cellStyle name="Lien hypertexte visité" xfId="11799" builtinId="9" hidden="1"/>
    <cellStyle name="Lien hypertexte visité" xfId="11807" builtinId="9" hidden="1"/>
    <cellStyle name="Lien hypertexte visité" xfId="11815" builtinId="9" hidden="1"/>
    <cellStyle name="Lien hypertexte visité" xfId="11823" builtinId="9" hidden="1"/>
    <cellStyle name="Lien hypertexte visité" xfId="11831" builtinId="9" hidden="1"/>
    <cellStyle name="Lien hypertexte visité" xfId="11839" builtinId="9" hidden="1"/>
    <cellStyle name="Lien hypertexte visité" xfId="11847" builtinId="9" hidden="1"/>
    <cellStyle name="Lien hypertexte visité" xfId="11855" builtinId="9" hidden="1"/>
    <cellStyle name="Lien hypertexte visité" xfId="11863" builtinId="9" hidden="1"/>
    <cellStyle name="Lien hypertexte visité" xfId="11871" builtinId="9" hidden="1"/>
    <cellStyle name="Lien hypertexte visité" xfId="11879" builtinId="9" hidden="1"/>
    <cellStyle name="Lien hypertexte visité" xfId="11887" builtinId="9" hidden="1"/>
    <cellStyle name="Lien hypertexte visité" xfId="11895" builtinId="9" hidden="1"/>
    <cellStyle name="Lien hypertexte visité" xfId="11903" builtinId="9" hidden="1"/>
    <cellStyle name="Lien hypertexte visité" xfId="11911" builtinId="9" hidden="1"/>
    <cellStyle name="Lien hypertexte visité" xfId="11919" builtinId="9" hidden="1"/>
    <cellStyle name="Lien hypertexte visité" xfId="11927" builtinId="9" hidden="1"/>
    <cellStyle name="Lien hypertexte visité" xfId="11935" builtinId="9" hidden="1"/>
    <cellStyle name="Lien hypertexte visité" xfId="11943" builtinId="9" hidden="1"/>
    <cellStyle name="Lien hypertexte visité" xfId="11951" builtinId="9" hidden="1"/>
    <cellStyle name="Lien hypertexte visité" xfId="11959" builtinId="9" hidden="1"/>
    <cellStyle name="Lien hypertexte visité" xfId="11967" builtinId="9" hidden="1"/>
    <cellStyle name="Lien hypertexte visité" xfId="11975" builtinId="9" hidden="1"/>
    <cellStyle name="Lien hypertexte visité" xfId="11983" builtinId="9" hidden="1"/>
    <cellStyle name="Lien hypertexte visité" xfId="11991" builtinId="9" hidden="1"/>
    <cellStyle name="Lien hypertexte visité" xfId="11999" builtinId="9" hidden="1"/>
    <cellStyle name="Lien hypertexte visité" xfId="12007" builtinId="9" hidden="1"/>
    <cellStyle name="Lien hypertexte visité" xfId="12015" builtinId="9" hidden="1"/>
    <cellStyle name="Lien hypertexte visité" xfId="12023" builtinId="9" hidden="1"/>
    <cellStyle name="Lien hypertexte visité" xfId="12031" builtinId="9" hidden="1"/>
    <cellStyle name="Lien hypertexte visité" xfId="12039" builtinId="9" hidden="1"/>
    <cellStyle name="Lien hypertexte visité" xfId="12047" builtinId="9" hidden="1"/>
    <cellStyle name="Lien hypertexte visité" xfId="12055" builtinId="9" hidden="1"/>
    <cellStyle name="Lien hypertexte visité" xfId="12063" builtinId="9" hidden="1"/>
    <cellStyle name="Lien hypertexte visité" xfId="12071" builtinId="9" hidden="1"/>
    <cellStyle name="Lien hypertexte visité" xfId="12079" builtinId="9" hidden="1"/>
    <cellStyle name="Lien hypertexte visité" xfId="12087" builtinId="9" hidden="1"/>
    <cellStyle name="Lien hypertexte visité" xfId="12095" builtinId="9" hidden="1"/>
    <cellStyle name="Lien hypertexte visité" xfId="12103" builtinId="9" hidden="1"/>
    <cellStyle name="Lien hypertexte visité" xfId="12111" builtinId="9" hidden="1"/>
    <cellStyle name="Lien hypertexte visité" xfId="12119" builtinId="9" hidden="1"/>
    <cellStyle name="Lien hypertexte visité" xfId="12127" builtinId="9" hidden="1"/>
    <cellStyle name="Lien hypertexte visité" xfId="12135" builtinId="9" hidden="1"/>
    <cellStyle name="Lien hypertexte visité" xfId="12143" builtinId="9" hidden="1"/>
    <cellStyle name="Lien hypertexte visité" xfId="12151" builtinId="9" hidden="1"/>
    <cellStyle name="Lien hypertexte visité" xfId="12159" builtinId="9" hidden="1"/>
    <cellStyle name="Lien hypertexte visité" xfId="12167" builtinId="9" hidden="1"/>
    <cellStyle name="Lien hypertexte visité" xfId="12175" builtinId="9" hidden="1"/>
    <cellStyle name="Lien hypertexte visité" xfId="12183" builtinId="9" hidden="1"/>
    <cellStyle name="Lien hypertexte visité" xfId="12191" builtinId="9" hidden="1"/>
    <cellStyle name="Lien hypertexte visité" xfId="12199" builtinId="9" hidden="1"/>
    <cellStyle name="Lien hypertexte visité" xfId="12207" builtinId="9" hidden="1"/>
    <cellStyle name="Lien hypertexte visité" xfId="12215" builtinId="9" hidden="1"/>
    <cellStyle name="Lien hypertexte visité" xfId="12223" builtinId="9" hidden="1"/>
    <cellStyle name="Lien hypertexte visité" xfId="12231" builtinId="9" hidden="1"/>
    <cellStyle name="Lien hypertexte visité" xfId="12239" builtinId="9" hidden="1"/>
    <cellStyle name="Lien hypertexte visité" xfId="12247" builtinId="9" hidden="1"/>
    <cellStyle name="Lien hypertexte visité" xfId="12255" builtinId="9" hidden="1"/>
    <cellStyle name="Lien hypertexte visité" xfId="12263" builtinId="9" hidden="1"/>
    <cellStyle name="Lien hypertexte visité" xfId="12271" builtinId="9" hidden="1"/>
    <cellStyle name="Lien hypertexte visité" xfId="12279" builtinId="9" hidden="1"/>
    <cellStyle name="Lien hypertexte visité" xfId="12287" builtinId="9" hidden="1"/>
    <cellStyle name="Lien hypertexte visité" xfId="12295" builtinId="9" hidden="1"/>
    <cellStyle name="Lien hypertexte visité" xfId="12303" builtinId="9" hidden="1"/>
    <cellStyle name="Lien hypertexte visité" xfId="12311" builtinId="9" hidden="1"/>
    <cellStyle name="Lien hypertexte visité" xfId="12319" builtinId="9" hidden="1"/>
    <cellStyle name="Lien hypertexte visité" xfId="12327" builtinId="9" hidden="1"/>
    <cellStyle name="Lien hypertexte visité" xfId="12335" builtinId="9" hidden="1"/>
    <cellStyle name="Lien hypertexte visité" xfId="12343" builtinId="9" hidden="1"/>
    <cellStyle name="Lien hypertexte visité" xfId="12351" builtinId="9" hidden="1"/>
    <cellStyle name="Lien hypertexte visité" xfId="12359" builtinId="9" hidden="1"/>
    <cellStyle name="Lien hypertexte visité" xfId="12367" builtinId="9" hidden="1"/>
    <cellStyle name="Lien hypertexte visité" xfId="12375" builtinId="9" hidden="1"/>
    <cellStyle name="Lien hypertexte visité" xfId="12383" builtinId="9" hidden="1"/>
    <cellStyle name="Lien hypertexte visité" xfId="12391" builtinId="9" hidden="1"/>
    <cellStyle name="Lien hypertexte visité" xfId="12399" builtinId="9" hidden="1"/>
    <cellStyle name="Lien hypertexte visité" xfId="12407" builtinId="9" hidden="1"/>
    <cellStyle name="Lien hypertexte visité" xfId="12415" builtinId="9" hidden="1"/>
    <cellStyle name="Lien hypertexte visité" xfId="12423" builtinId="9" hidden="1"/>
    <cellStyle name="Lien hypertexte visité" xfId="12431" builtinId="9" hidden="1"/>
    <cellStyle name="Lien hypertexte visité" xfId="12439" builtinId="9" hidden="1"/>
    <cellStyle name="Lien hypertexte visité" xfId="12447" builtinId="9" hidden="1"/>
    <cellStyle name="Lien hypertexte visité" xfId="12455" builtinId="9" hidden="1"/>
    <cellStyle name="Lien hypertexte visité" xfId="12463" builtinId="9" hidden="1"/>
    <cellStyle name="Lien hypertexte visité" xfId="12471" builtinId="9" hidden="1"/>
    <cellStyle name="Lien hypertexte visité" xfId="12479" builtinId="9" hidden="1"/>
    <cellStyle name="Lien hypertexte visité" xfId="12487" builtinId="9" hidden="1"/>
    <cellStyle name="Lien hypertexte visité" xfId="12495" builtinId="9" hidden="1"/>
    <cellStyle name="Lien hypertexte visité" xfId="12503" builtinId="9" hidden="1"/>
    <cellStyle name="Lien hypertexte visité" xfId="12511" builtinId="9" hidden="1"/>
    <cellStyle name="Lien hypertexte visité" xfId="12519" builtinId="9" hidden="1"/>
    <cellStyle name="Lien hypertexte visité" xfId="12527" builtinId="9" hidden="1"/>
    <cellStyle name="Lien hypertexte visité" xfId="12535" builtinId="9" hidden="1"/>
    <cellStyle name="Lien hypertexte visité" xfId="12543" builtinId="9" hidden="1"/>
    <cellStyle name="Lien hypertexte visité" xfId="12551" builtinId="9" hidden="1"/>
    <cellStyle name="Lien hypertexte visité" xfId="12559" builtinId="9" hidden="1"/>
    <cellStyle name="Lien hypertexte visité" xfId="12567" builtinId="9" hidden="1"/>
    <cellStyle name="Lien hypertexte visité" xfId="12575" builtinId="9" hidden="1"/>
    <cellStyle name="Lien hypertexte visité" xfId="12583" builtinId="9" hidden="1"/>
    <cellStyle name="Lien hypertexte visité" xfId="12591" builtinId="9" hidden="1"/>
    <cellStyle name="Lien hypertexte visité" xfId="12599" builtinId="9" hidden="1"/>
    <cellStyle name="Lien hypertexte visité" xfId="12607" builtinId="9" hidden="1"/>
    <cellStyle name="Lien hypertexte visité" xfId="12615" builtinId="9" hidden="1"/>
    <cellStyle name="Lien hypertexte visité" xfId="12623" builtinId="9" hidden="1"/>
    <cellStyle name="Lien hypertexte visité" xfId="12631" builtinId="9" hidden="1"/>
    <cellStyle name="Lien hypertexte visité" xfId="12639" builtinId="9" hidden="1"/>
    <cellStyle name="Lien hypertexte visité" xfId="12647" builtinId="9" hidden="1"/>
    <cellStyle name="Lien hypertexte visité" xfId="12655" builtinId="9" hidden="1"/>
    <cellStyle name="Lien hypertexte visité" xfId="12663" builtinId="9" hidden="1"/>
    <cellStyle name="Lien hypertexte visité" xfId="12671" builtinId="9" hidden="1"/>
    <cellStyle name="Lien hypertexte visité" xfId="12679" builtinId="9" hidden="1"/>
    <cellStyle name="Lien hypertexte visité" xfId="12687" builtinId="9" hidden="1"/>
    <cellStyle name="Lien hypertexte visité" xfId="12695" builtinId="9" hidden="1"/>
    <cellStyle name="Lien hypertexte visité" xfId="12703" builtinId="9" hidden="1"/>
    <cellStyle name="Lien hypertexte visité" xfId="12711" builtinId="9" hidden="1"/>
    <cellStyle name="Lien hypertexte visité" xfId="12719" builtinId="9" hidden="1"/>
    <cellStyle name="Lien hypertexte visité" xfId="12727" builtinId="9" hidden="1"/>
    <cellStyle name="Lien hypertexte visité" xfId="12735" builtinId="9" hidden="1"/>
    <cellStyle name="Lien hypertexte visité" xfId="12743" builtinId="9" hidden="1"/>
    <cellStyle name="Lien hypertexte visité" xfId="12751" builtinId="9" hidden="1"/>
    <cellStyle name="Lien hypertexte visité" xfId="12759" builtinId="9" hidden="1"/>
    <cellStyle name="Lien hypertexte visité" xfId="12767" builtinId="9" hidden="1"/>
    <cellStyle name="Lien hypertexte visité" xfId="12775" builtinId="9" hidden="1"/>
    <cellStyle name="Lien hypertexte visité" xfId="12783" builtinId="9" hidden="1"/>
    <cellStyle name="Lien hypertexte visité" xfId="12791" builtinId="9" hidden="1"/>
    <cellStyle name="Lien hypertexte visité" xfId="12799" builtinId="9" hidden="1"/>
    <cellStyle name="Lien hypertexte visité" xfId="12807" builtinId="9" hidden="1"/>
    <cellStyle name="Lien hypertexte visité" xfId="12815" builtinId="9" hidden="1"/>
    <cellStyle name="Lien hypertexte visité" xfId="12823" builtinId="9" hidden="1"/>
    <cellStyle name="Lien hypertexte visité" xfId="12831" builtinId="9" hidden="1"/>
    <cellStyle name="Lien hypertexte visité" xfId="12839" builtinId="9" hidden="1"/>
    <cellStyle name="Lien hypertexte visité" xfId="12847" builtinId="9" hidden="1"/>
    <cellStyle name="Lien hypertexte visité" xfId="12855" builtinId="9" hidden="1"/>
    <cellStyle name="Lien hypertexte visité" xfId="12863" builtinId="9" hidden="1"/>
    <cellStyle name="Lien hypertexte visité" xfId="12871" builtinId="9" hidden="1"/>
    <cellStyle name="Lien hypertexte visité" xfId="12879" builtinId="9" hidden="1"/>
    <cellStyle name="Lien hypertexte visité" xfId="12887" builtinId="9" hidden="1"/>
    <cellStyle name="Lien hypertexte visité" xfId="12895" builtinId="9" hidden="1"/>
    <cellStyle name="Lien hypertexte visité" xfId="12903" builtinId="9" hidden="1"/>
    <cellStyle name="Lien hypertexte visité" xfId="12911" builtinId="9" hidden="1"/>
    <cellStyle name="Lien hypertexte visité" xfId="12919" builtinId="9" hidden="1"/>
    <cellStyle name="Lien hypertexte visité" xfId="12927" builtinId="9" hidden="1"/>
    <cellStyle name="Lien hypertexte visité" xfId="12935" builtinId="9" hidden="1"/>
    <cellStyle name="Lien hypertexte visité" xfId="12943" builtinId="9" hidden="1"/>
    <cellStyle name="Lien hypertexte visité" xfId="12951" builtinId="9" hidden="1"/>
    <cellStyle name="Lien hypertexte visité" xfId="12959" builtinId="9" hidden="1"/>
    <cellStyle name="Lien hypertexte visité" xfId="12967" builtinId="9" hidden="1"/>
    <cellStyle name="Lien hypertexte visité" xfId="12975" builtinId="9" hidden="1"/>
    <cellStyle name="Lien hypertexte visité" xfId="12983" builtinId="9" hidden="1"/>
    <cellStyle name="Lien hypertexte visité" xfId="12991" builtinId="9" hidden="1"/>
    <cellStyle name="Lien hypertexte visité" xfId="12999" builtinId="9" hidden="1"/>
    <cellStyle name="Lien hypertexte visité" xfId="13007" builtinId="9" hidden="1"/>
    <cellStyle name="Lien hypertexte visité" xfId="13015" builtinId="9" hidden="1"/>
    <cellStyle name="Lien hypertexte visité" xfId="13023" builtinId="9" hidden="1"/>
    <cellStyle name="Lien hypertexte visité" xfId="13031" builtinId="9" hidden="1"/>
    <cellStyle name="Lien hypertexte visité" xfId="13039" builtinId="9" hidden="1"/>
    <cellStyle name="Lien hypertexte visité" xfId="13047" builtinId="9" hidden="1"/>
    <cellStyle name="Lien hypertexte visité" xfId="13055" builtinId="9" hidden="1"/>
    <cellStyle name="Lien hypertexte visité" xfId="13063" builtinId="9" hidden="1"/>
    <cellStyle name="Lien hypertexte visité" xfId="13071" builtinId="9" hidden="1"/>
    <cellStyle name="Lien hypertexte visité" xfId="13079" builtinId="9" hidden="1"/>
    <cellStyle name="Lien hypertexte visité" xfId="13087" builtinId="9" hidden="1"/>
    <cellStyle name="Lien hypertexte visité" xfId="13095" builtinId="9" hidden="1"/>
    <cellStyle name="Lien hypertexte visité" xfId="13103" builtinId="9" hidden="1"/>
    <cellStyle name="Lien hypertexte visité" xfId="13111" builtinId="9" hidden="1"/>
    <cellStyle name="Lien hypertexte visité" xfId="13119" builtinId="9" hidden="1"/>
    <cellStyle name="Lien hypertexte visité" xfId="13127" builtinId="9" hidden="1"/>
    <cellStyle name="Lien hypertexte visité" xfId="13135" builtinId="9" hidden="1"/>
    <cellStyle name="Lien hypertexte visité" xfId="13143" builtinId="9" hidden="1"/>
    <cellStyle name="Lien hypertexte visité" xfId="13151" builtinId="9" hidden="1"/>
    <cellStyle name="Lien hypertexte visité" xfId="13159" builtinId="9" hidden="1"/>
    <cellStyle name="Lien hypertexte visité" xfId="13167" builtinId="9" hidden="1"/>
    <cellStyle name="Lien hypertexte visité" xfId="13175" builtinId="9" hidden="1"/>
    <cellStyle name="Lien hypertexte visité" xfId="13183" builtinId="9" hidden="1"/>
    <cellStyle name="Lien hypertexte visité" xfId="13191" builtinId="9" hidden="1"/>
    <cellStyle name="Lien hypertexte visité" xfId="13199" builtinId="9" hidden="1"/>
    <cellStyle name="Lien hypertexte visité" xfId="13207" builtinId="9" hidden="1"/>
    <cellStyle name="Lien hypertexte visité" xfId="13215" builtinId="9" hidden="1"/>
    <cellStyle name="Lien hypertexte visité" xfId="13223" builtinId="9" hidden="1"/>
    <cellStyle name="Lien hypertexte visité" xfId="13231" builtinId="9" hidden="1"/>
    <cellStyle name="Lien hypertexte visité" xfId="13239" builtinId="9" hidden="1"/>
    <cellStyle name="Lien hypertexte visité" xfId="13247" builtinId="9" hidden="1"/>
    <cellStyle name="Lien hypertexte visité" xfId="13255" builtinId="9" hidden="1"/>
    <cellStyle name="Lien hypertexte visité" xfId="13263" builtinId="9" hidden="1"/>
    <cellStyle name="Lien hypertexte visité" xfId="13271" builtinId="9" hidden="1"/>
    <cellStyle name="Lien hypertexte visité" xfId="13279" builtinId="9" hidden="1"/>
    <cellStyle name="Lien hypertexte visité" xfId="13287" builtinId="9" hidden="1"/>
    <cellStyle name="Lien hypertexte visité" xfId="13295" builtinId="9" hidden="1"/>
    <cellStyle name="Lien hypertexte visité" xfId="13303" builtinId="9" hidden="1"/>
    <cellStyle name="Lien hypertexte visité" xfId="13311" builtinId="9" hidden="1"/>
    <cellStyle name="Lien hypertexte visité" xfId="13319" builtinId="9" hidden="1"/>
    <cellStyle name="Lien hypertexte visité" xfId="13327" builtinId="9" hidden="1"/>
    <cellStyle name="Lien hypertexte visité" xfId="13335" builtinId="9" hidden="1"/>
    <cellStyle name="Lien hypertexte visité" xfId="13343" builtinId="9" hidden="1"/>
    <cellStyle name="Lien hypertexte visité" xfId="13351" builtinId="9" hidden="1"/>
    <cellStyle name="Lien hypertexte visité" xfId="13359" builtinId="9" hidden="1"/>
    <cellStyle name="Lien hypertexte visité" xfId="13367" builtinId="9" hidden="1"/>
    <cellStyle name="Lien hypertexte visité" xfId="13375" builtinId="9" hidden="1"/>
    <cellStyle name="Lien hypertexte visité" xfId="13383" builtinId="9" hidden="1"/>
    <cellStyle name="Lien hypertexte visité" xfId="13391" builtinId="9" hidden="1"/>
    <cellStyle name="Lien hypertexte visité" xfId="13399" builtinId="9" hidden="1"/>
    <cellStyle name="Lien hypertexte visité" xfId="13407" builtinId="9" hidden="1"/>
    <cellStyle name="Lien hypertexte visité" xfId="13415" builtinId="9" hidden="1"/>
    <cellStyle name="Lien hypertexte visité" xfId="13423" builtinId="9" hidden="1"/>
    <cellStyle name="Lien hypertexte visité" xfId="13431" builtinId="9" hidden="1"/>
    <cellStyle name="Lien hypertexte visité" xfId="13439" builtinId="9" hidden="1"/>
    <cellStyle name="Lien hypertexte visité" xfId="13447" builtinId="9" hidden="1"/>
    <cellStyle name="Lien hypertexte visité" xfId="13455" builtinId="9" hidden="1"/>
    <cellStyle name="Lien hypertexte visité" xfId="13463" builtinId="9" hidden="1"/>
    <cellStyle name="Lien hypertexte visité" xfId="13471" builtinId="9" hidden="1"/>
    <cellStyle name="Lien hypertexte visité" xfId="13479" builtinId="9" hidden="1"/>
    <cellStyle name="Lien hypertexte visité" xfId="13487" builtinId="9" hidden="1"/>
    <cellStyle name="Lien hypertexte visité" xfId="13495" builtinId="9" hidden="1"/>
    <cellStyle name="Lien hypertexte visité" xfId="13503" builtinId="9" hidden="1"/>
    <cellStyle name="Lien hypertexte visité" xfId="13511" builtinId="9" hidden="1"/>
    <cellStyle name="Lien hypertexte visité" xfId="13519" builtinId="9" hidden="1"/>
    <cellStyle name="Lien hypertexte visité" xfId="13527" builtinId="9" hidden="1"/>
    <cellStyle name="Lien hypertexte visité" xfId="13535" builtinId="9" hidden="1"/>
    <cellStyle name="Lien hypertexte visité" xfId="13543" builtinId="9" hidden="1"/>
    <cellStyle name="Lien hypertexte visité" xfId="13551" builtinId="9" hidden="1"/>
    <cellStyle name="Lien hypertexte visité" xfId="13559" builtinId="9" hidden="1"/>
    <cellStyle name="Lien hypertexte visité" xfId="13567" builtinId="9" hidden="1"/>
    <cellStyle name="Lien hypertexte visité" xfId="13575" builtinId="9" hidden="1"/>
    <cellStyle name="Lien hypertexte visité" xfId="13583" builtinId="9" hidden="1"/>
    <cellStyle name="Lien hypertexte visité" xfId="13591" builtinId="9" hidden="1"/>
    <cellStyle name="Lien hypertexte visité" xfId="13599" builtinId="9" hidden="1"/>
    <cellStyle name="Lien hypertexte visité" xfId="13607" builtinId="9" hidden="1"/>
    <cellStyle name="Lien hypertexte visité" xfId="13615" builtinId="9" hidden="1"/>
    <cellStyle name="Lien hypertexte visité" xfId="13623" builtinId="9" hidden="1"/>
    <cellStyle name="Lien hypertexte visité" xfId="13631" builtinId="9" hidden="1"/>
    <cellStyle name="Lien hypertexte visité" xfId="13639" builtinId="9" hidden="1"/>
    <cellStyle name="Lien hypertexte visité" xfId="13647" builtinId="9" hidden="1"/>
    <cellStyle name="Lien hypertexte visité" xfId="13655" builtinId="9" hidden="1"/>
    <cellStyle name="Lien hypertexte visité" xfId="13663" builtinId="9" hidden="1"/>
    <cellStyle name="Lien hypertexte visité" xfId="13671" builtinId="9" hidden="1"/>
    <cellStyle name="Lien hypertexte visité" xfId="13679" builtinId="9" hidden="1"/>
    <cellStyle name="Lien hypertexte visité" xfId="13687" builtinId="9" hidden="1"/>
    <cellStyle name="Lien hypertexte visité" xfId="13695" builtinId="9" hidden="1"/>
    <cellStyle name="Lien hypertexte visité" xfId="13703" builtinId="9" hidden="1"/>
    <cellStyle name="Lien hypertexte visité" xfId="13711" builtinId="9" hidden="1"/>
    <cellStyle name="Lien hypertexte visité" xfId="13719" builtinId="9" hidden="1"/>
    <cellStyle name="Lien hypertexte visité" xfId="13727" builtinId="9" hidden="1"/>
    <cellStyle name="Lien hypertexte visité" xfId="13735" builtinId="9" hidden="1"/>
    <cellStyle name="Lien hypertexte visité" xfId="13743" builtinId="9" hidden="1"/>
    <cellStyle name="Lien hypertexte visité" xfId="13751" builtinId="9" hidden="1"/>
    <cellStyle name="Lien hypertexte visité" xfId="13759" builtinId="9" hidden="1"/>
    <cellStyle name="Lien hypertexte visité" xfId="13767" builtinId="9" hidden="1"/>
    <cellStyle name="Lien hypertexte visité" xfId="13775" builtinId="9" hidden="1"/>
    <cellStyle name="Lien hypertexte visité" xfId="13783" builtinId="9" hidden="1"/>
    <cellStyle name="Lien hypertexte visité" xfId="13791" builtinId="9" hidden="1"/>
    <cellStyle name="Lien hypertexte visité" xfId="13799" builtinId="9" hidden="1"/>
    <cellStyle name="Lien hypertexte visité" xfId="13807" builtinId="9" hidden="1"/>
    <cellStyle name="Lien hypertexte visité" xfId="13815" builtinId="9" hidden="1"/>
    <cellStyle name="Lien hypertexte visité" xfId="13823" builtinId="9" hidden="1"/>
    <cellStyle name="Lien hypertexte visité" xfId="13831" builtinId="9" hidden="1"/>
    <cellStyle name="Lien hypertexte visité" xfId="13839" builtinId="9" hidden="1"/>
    <cellStyle name="Lien hypertexte visité" xfId="13847" builtinId="9" hidden="1"/>
    <cellStyle name="Lien hypertexte visité" xfId="13855" builtinId="9" hidden="1"/>
    <cellStyle name="Lien hypertexte visité" xfId="13863" builtinId="9" hidden="1"/>
    <cellStyle name="Lien hypertexte visité" xfId="13871" builtinId="9" hidden="1"/>
    <cellStyle name="Lien hypertexte visité" xfId="13879" builtinId="9" hidden="1"/>
    <cellStyle name="Lien hypertexte visité" xfId="13887" builtinId="9" hidden="1"/>
    <cellStyle name="Lien hypertexte visité" xfId="13895" builtinId="9" hidden="1"/>
    <cellStyle name="Lien hypertexte visité" xfId="13903" builtinId="9" hidden="1"/>
    <cellStyle name="Lien hypertexte visité" xfId="13911" builtinId="9" hidden="1"/>
    <cellStyle name="Lien hypertexte visité" xfId="13919" builtinId="9" hidden="1"/>
    <cellStyle name="Lien hypertexte visité" xfId="13927" builtinId="9" hidden="1"/>
    <cellStyle name="Lien hypertexte visité" xfId="13935" builtinId="9" hidden="1"/>
    <cellStyle name="Lien hypertexte visité" xfId="13943" builtinId="9" hidden="1"/>
    <cellStyle name="Lien hypertexte visité" xfId="13951" builtinId="9" hidden="1"/>
    <cellStyle name="Lien hypertexte visité" xfId="13959" builtinId="9" hidden="1"/>
    <cellStyle name="Lien hypertexte visité" xfId="13967" builtinId="9" hidden="1"/>
    <cellStyle name="Lien hypertexte visité" xfId="13975" builtinId="9" hidden="1"/>
    <cellStyle name="Lien hypertexte visité" xfId="13983" builtinId="9" hidden="1"/>
    <cellStyle name="Lien hypertexte visité" xfId="13991" builtinId="9" hidden="1"/>
    <cellStyle name="Lien hypertexte visité" xfId="13999" builtinId="9" hidden="1"/>
    <cellStyle name="Lien hypertexte visité" xfId="14007" builtinId="9" hidden="1"/>
    <cellStyle name="Lien hypertexte visité" xfId="14015" builtinId="9" hidden="1"/>
    <cellStyle name="Lien hypertexte visité" xfId="14023" builtinId="9" hidden="1"/>
    <cellStyle name="Lien hypertexte visité" xfId="14031" builtinId="9" hidden="1"/>
    <cellStyle name="Lien hypertexte visité" xfId="14039" builtinId="9" hidden="1"/>
    <cellStyle name="Lien hypertexte visité" xfId="14047" builtinId="9" hidden="1"/>
    <cellStyle name="Lien hypertexte visité" xfId="14055" builtinId="9" hidden="1"/>
    <cellStyle name="Lien hypertexte visité" xfId="14063" builtinId="9" hidden="1"/>
    <cellStyle name="Lien hypertexte visité" xfId="14071" builtinId="9" hidden="1"/>
    <cellStyle name="Lien hypertexte visité" xfId="14079" builtinId="9" hidden="1"/>
    <cellStyle name="Lien hypertexte visité" xfId="14087" builtinId="9" hidden="1"/>
    <cellStyle name="Lien hypertexte visité" xfId="14095" builtinId="9" hidden="1"/>
    <cellStyle name="Lien hypertexte visité" xfId="14103" builtinId="9" hidden="1"/>
    <cellStyle name="Lien hypertexte visité" xfId="14111" builtinId="9" hidden="1"/>
    <cellStyle name="Lien hypertexte visité" xfId="14119" builtinId="9" hidden="1"/>
    <cellStyle name="Lien hypertexte visité" xfId="14127" builtinId="9" hidden="1"/>
    <cellStyle name="Lien hypertexte visité" xfId="14135" builtinId="9" hidden="1"/>
    <cellStyle name="Lien hypertexte visité" xfId="14143" builtinId="9" hidden="1"/>
    <cellStyle name="Lien hypertexte visité" xfId="14151" builtinId="9" hidden="1"/>
    <cellStyle name="Lien hypertexte visité" xfId="14159" builtinId="9" hidden="1"/>
    <cellStyle name="Lien hypertexte visité" xfId="14167" builtinId="9" hidden="1"/>
    <cellStyle name="Lien hypertexte visité" xfId="14175" builtinId="9" hidden="1"/>
    <cellStyle name="Lien hypertexte visité" xfId="14183" builtinId="9" hidden="1"/>
    <cellStyle name="Lien hypertexte visité" xfId="14191" builtinId="9" hidden="1"/>
    <cellStyle name="Lien hypertexte visité" xfId="14199" builtinId="9" hidden="1"/>
    <cellStyle name="Lien hypertexte visité" xfId="14207" builtinId="9" hidden="1"/>
    <cellStyle name="Lien hypertexte visité" xfId="14215" builtinId="9" hidden="1"/>
    <cellStyle name="Lien hypertexte visité" xfId="14223" builtinId="9" hidden="1"/>
    <cellStyle name="Lien hypertexte visité" xfId="14231" builtinId="9" hidden="1"/>
    <cellStyle name="Lien hypertexte visité" xfId="14239" builtinId="9" hidden="1"/>
    <cellStyle name="Lien hypertexte visité" xfId="14247" builtinId="9" hidden="1"/>
    <cellStyle name="Lien hypertexte visité" xfId="14255" builtinId="9" hidden="1"/>
    <cellStyle name="Lien hypertexte visité" xfId="14263" builtinId="9" hidden="1"/>
    <cellStyle name="Lien hypertexte visité" xfId="14271" builtinId="9" hidden="1"/>
    <cellStyle name="Lien hypertexte visité" xfId="14279" builtinId="9" hidden="1"/>
    <cellStyle name="Lien hypertexte visité" xfId="14287" builtinId="9" hidden="1"/>
    <cellStyle name="Lien hypertexte visité" xfId="14295" builtinId="9" hidden="1"/>
    <cellStyle name="Lien hypertexte visité" xfId="14303" builtinId="9" hidden="1"/>
    <cellStyle name="Lien hypertexte visité" xfId="14311" builtinId="9" hidden="1"/>
    <cellStyle name="Lien hypertexte visité" xfId="14319" builtinId="9" hidden="1"/>
    <cellStyle name="Lien hypertexte visité" xfId="14327" builtinId="9" hidden="1"/>
    <cellStyle name="Lien hypertexte visité" xfId="14335" builtinId="9" hidden="1"/>
    <cellStyle name="Lien hypertexte visité" xfId="14343" builtinId="9" hidden="1"/>
    <cellStyle name="Lien hypertexte visité" xfId="14351" builtinId="9" hidden="1"/>
    <cellStyle name="Lien hypertexte visité" xfId="14359" builtinId="9" hidden="1"/>
    <cellStyle name="Lien hypertexte visité" xfId="14367" builtinId="9" hidden="1"/>
    <cellStyle name="Lien hypertexte visité" xfId="14375" builtinId="9" hidden="1"/>
    <cellStyle name="Lien hypertexte visité" xfId="14383" builtinId="9" hidden="1"/>
    <cellStyle name="Lien hypertexte visité" xfId="14391" builtinId="9" hidden="1"/>
    <cellStyle name="Lien hypertexte visité" xfId="14399" builtinId="9" hidden="1"/>
    <cellStyle name="Lien hypertexte visité" xfId="14407" builtinId="9" hidden="1"/>
    <cellStyle name="Lien hypertexte visité" xfId="14415" builtinId="9" hidden="1"/>
    <cellStyle name="Lien hypertexte visité" xfId="14423" builtinId="9" hidden="1"/>
    <cellStyle name="Lien hypertexte visité" xfId="14431" builtinId="9" hidden="1"/>
    <cellStyle name="Lien hypertexte visité" xfId="14439" builtinId="9" hidden="1"/>
    <cellStyle name="Lien hypertexte visité" xfId="14447" builtinId="9" hidden="1"/>
    <cellStyle name="Lien hypertexte visité" xfId="14455" builtinId="9" hidden="1"/>
    <cellStyle name="Lien hypertexte visité" xfId="14463" builtinId="9" hidden="1"/>
    <cellStyle name="Lien hypertexte visité" xfId="14471" builtinId="9" hidden="1"/>
    <cellStyle name="Lien hypertexte visité" xfId="14479" builtinId="9" hidden="1"/>
    <cellStyle name="Lien hypertexte visité" xfId="14487" builtinId="9" hidden="1"/>
    <cellStyle name="Lien hypertexte visité" xfId="14495" builtinId="9" hidden="1"/>
    <cellStyle name="Lien hypertexte visité" xfId="14503" builtinId="9" hidden="1"/>
    <cellStyle name="Lien hypertexte visité" xfId="14511" builtinId="9" hidden="1"/>
    <cellStyle name="Lien hypertexte visité" xfId="14523" builtinId="9" hidden="1"/>
    <cellStyle name="Lien hypertexte visité" xfId="14539" builtinId="9" hidden="1"/>
    <cellStyle name="Lien hypertexte visité" xfId="14555" builtinId="9" hidden="1"/>
    <cellStyle name="Lien hypertexte visité" xfId="14571" builtinId="9" hidden="1"/>
    <cellStyle name="Lien hypertexte visité" xfId="14587" builtinId="9" hidden="1"/>
    <cellStyle name="Lien hypertexte visité" xfId="14603" builtinId="9" hidden="1"/>
    <cellStyle name="Lien hypertexte visité" xfId="14619" builtinId="9" hidden="1"/>
    <cellStyle name="Lien hypertexte visité" xfId="14635" builtinId="9" hidden="1"/>
    <cellStyle name="Lien hypertexte visité" xfId="14651" builtinId="9" hidden="1"/>
    <cellStyle name="Lien hypertexte visité" xfId="14667" builtinId="9" hidden="1"/>
    <cellStyle name="Lien hypertexte visité" xfId="14683" builtinId="9" hidden="1"/>
    <cellStyle name="Lien hypertexte visité" xfId="14699" builtinId="9" hidden="1"/>
    <cellStyle name="Lien hypertexte visité" xfId="14715" builtinId="9" hidden="1"/>
    <cellStyle name="Lien hypertexte visité" xfId="14731" builtinId="9" hidden="1"/>
    <cellStyle name="Lien hypertexte visité" xfId="14747" builtinId="9" hidden="1"/>
    <cellStyle name="Lien hypertexte visité" xfId="14763" builtinId="9" hidden="1"/>
    <cellStyle name="Lien hypertexte visité" xfId="14779" builtinId="9" hidden="1"/>
    <cellStyle name="Lien hypertexte visité" xfId="14795" builtinId="9" hidden="1"/>
    <cellStyle name="Lien hypertexte visité" xfId="14811" builtinId="9" hidden="1"/>
    <cellStyle name="Lien hypertexte visité" xfId="14827" builtinId="9" hidden="1"/>
    <cellStyle name="Lien hypertexte visité" xfId="14843" builtinId="9" hidden="1"/>
    <cellStyle name="Lien hypertexte visité" xfId="14859" builtinId="9" hidden="1"/>
    <cellStyle name="Lien hypertexte visité" xfId="14875" builtinId="9" hidden="1"/>
    <cellStyle name="Lien hypertexte visité" xfId="14891" builtinId="9" hidden="1"/>
    <cellStyle name="Lien hypertexte visité" xfId="14907" builtinId="9" hidden="1"/>
    <cellStyle name="Lien hypertexte visité" xfId="14923" builtinId="9" hidden="1"/>
    <cellStyle name="Lien hypertexte visité" xfId="14939" builtinId="9" hidden="1"/>
    <cellStyle name="Lien hypertexte visité" xfId="14955" builtinId="9" hidden="1"/>
    <cellStyle name="Lien hypertexte visité" xfId="14971" builtinId="9" hidden="1"/>
    <cellStyle name="Lien hypertexte visité" xfId="14987" builtinId="9" hidden="1"/>
    <cellStyle name="Lien hypertexte visité" xfId="15003" builtinId="9" hidden="1"/>
    <cellStyle name="Lien hypertexte visité" xfId="15019" builtinId="9" hidden="1"/>
    <cellStyle name="Lien hypertexte visité" xfId="15035" builtinId="9" hidden="1"/>
    <cellStyle name="Lien hypertexte visité" xfId="15051" builtinId="9" hidden="1"/>
    <cellStyle name="Lien hypertexte visité" xfId="15067" builtinId="9" hidden="1"/>
    <cellStyle name="Lien hypertexte visité" xfId="15083" builtinId="9" hidden="1"/>
    <cellStyle name="Lien hypertexte visité" xfId="15099" builtinId="9" hidden="1"/>
    <cellStyle name="Lien hypertexte visité" xfId="15115" builtinId="9" hidden="1"/>
    <cellStyle name="Lien hypertexte visité" xfId="15131" builtinId="9" hidden="1"/>
    <cellStyle name="Lien hypertexte visité" xfId="15147" builtinId="9" hidden="1"/>
    <cellStyle name="Lien hypertexte visité" xfId="15163" builtinId="9" hidden="1"/>
    <cellStyle name="Lien hypertexte visité" xfId="15179" builtinId="9" hidden="1"/>
    <cellStyle name="Lien hypertexte visité" xfId="15195" builtinId="9" hidden="1"/>
    <cellStyle name="Lien hypertexte visité" xfId="15211" builtinId="9" hidden="1"/>
    <cellStyle name="Lien hypertexte visité" xfId="15227" builtinId="9" hidden="1"/>
    <cellStyle name="Lien hypertexte visité" xfId="15243" builtinId="9" hidden="1"/>
    <cellStyle name="Lien hypertexte visité" xfId="15259" builtinId="9" hidden="1"/>
    <cellStyle name="Lien hypertexte visité" xfId="15275" builtinId="9" hidden="1"/>
    <cellStyle name="Lien hypertexte visité" xfId="15291" builtinId="9" hidden="1"/>
    <cellStyle name="Lien hypertexte visité" xfId="15307" builtinId="9" hidden="1"/>
    <cellStyle name="Lien hypertexte visité" xfId="15323" builtinId="9" hidden="1"/>
    <cellStyle name="Lien hypertexte visité" xfId="15339" builtinId="9" hidden="1"/>
    <cellStyle name="Lien hypertexte visité" xfId="15355" builtinId="9" hidden="1"/>
    <cellStyle name="Lien hypertexte visité" xfId="15371" builtinId="9" hidden="1"/>
    <cellStyle name="Lien hypertexte visité" xfId="15387" builtinId="9" hidden="1"/>
    <cellStyle name="Lien hypertexte visité" xfId="15403" builtinId="9" hidden="1"/>
    <cellStyle name="Lien hypertexte visité" xfId="15419" builtinId="9" hidden="1"/>
    <cellStyle name="Lien hypertexte visité" xfId="15435" builtinId="9" hidden="1"/>
    <cellStyle name="Lien hypertexte visité" xfId="15451" builtinId="9" hidden="1"/>
    <cellStyle name="Lien hypertexte visité" xfId="15467" builtinId="9" hidden="1"/>
    <cellStyle name="Lien hypertexte visité" xfId="15483" builtinId="9" hidden="1"/>
    <cellStyle name="Lien hypertexte visité" xfId="15499" builtinId="9" hidden="1"/>
    <cellStyle name="Lien hypertexte visité" xfId="15515" builtinId="9" hidden="1"/>
    <cellStyle name="Lien hypertexte visité" xfId="15531" builtinId="9" hidden="1"/>
    <cellStyle name="Lien hypertexte visité" xfId="15547" builtinId="9" hidden="1"/>
    <cellStyle name="Lien hypertexte visité" xfId="15563" builtinId="9" hidden="1"/>
    <cellStyle name="Lien hypertexte visité" xfId="15579" builtinId="9" hidden="1"/>
    <cellStyle name="Lien hypertexte visité" xfId="15595" builtinId="9" hidden="1"/>
    <cellStyle name="Lien hypertexte visité" xfId="15611" builtinId="9" hidden="1"/>
    <cellStyle name="Lien hypertexte visité" xfId="15627" builtinId="9" hidden="1"/>
    <cellStyle name="Lien hypertexte visité" xfId="15643" builtinId="9" hidden="1"/>
    <cellStyle name="Lien hypertexte visité" xfId="15659" builtinId="9" hidden="1"/>
    <cellStyle name="Lien hypertexte visité" xfId="15675" builtinId="9" hidden="1"/>
    <cellStyle name="Lien hypertexte visité" xfId="15691" builtinId="9" hidden="1"/>
    <cellStyle name="Lien hypertexte visité" xfId="15707" builtinId="9" hidden="1"/>
    <cellStyle name="Lien hypertexte visité" xfId="15723" builtinId="9" hidden="1"/>
    <cellStyle name="Lien hypertexte visité" xfId="15739" builtinId="9" hidden="1"/>
    <cellStyle name="Lien hypertexte visité" xfId="15755" builtinId="9" hidden="1"/>
    <cellStyle name="Lien hypertexte visité" xfId="15771" builtinId="9" hidden="1"/>
    <cellStyle name="Lien hypertexte visité" xfId="15787" builtinId="9" hidden="1"/>
    <cellStyle name="Lien hypertexte visité" xfId="15803" builtinId="9" hidden="1"/>
    <cellStyle name="Lien hypertexte visité" xfId="15819" builtinId="9" hidden="1"/>
    <cellStyle name="Lien hypertexte visité" xfId="15835" builtinId="9" hidden="1"/>
    <cellStyle name="Lien hypertexte visité" xfId="15851" builtinId="9" hidden="1"/>
    <cellStyle name="Lien hypertexte visité" xfId="15867" builtinId="9" hidden="1"/>
    <cellStyle name="Lien hypertexte visité" xfId="15883" builtinId="9" hidden="1"/>
    <cellStyle name="Lien hypertexte visité" xfId="15899" builtinId="9" hidden="1"/>
    <cellStyle name="Lien hypertexte visité" xfId="15915" builtinId="9" hidden="1"/>
    <cellStyle name="Lien hypertexte visité" xfId="15931" builtinId="9" hidden="1"/>
    <cellStyle name="Lien hypertexte visité" xfId="15947" builtinId="9" hidden="1"/>
    <cellStyle name="Lien hypertexte visité" xfId="15963" builtinId="9" hidden="1"/>
    <cellStyle name="Lien hypertexte visité" xfId="15979" builtinId="9" hidden="1"/>
    <cellStyle name="Lien hypertexte visité" xfId="15995" builtinId="9" hidden="1"/>
    <cellStyle name="Lien hypertexte visité" xfId="16011" builtinId="9" hidden="1"/>
    <cellStyle name="Lien hypertexte visité" xfId="16027" builtinId="9" hidden="1"/>
    <cellStyle name="Lien hypertexte visité" xfId="16043" builtinId="9" hidden="1"/>
    <cellStyle name="Lien hypertexte visité" xfId="16059" builtinId="9" hidden="1"/>
    <cellStyle name="Lien hypertexte visité" xfId="16075" builtinId="9" hidden="1"/>
    <cellStyle name="Lien hypertexte visité" xfId="16091" builtinId="9" hidden="1"/>
    <cellStyle name="Lien hypertexte visité" xfId="16107" builtinId="9" hidden="1"/>
    <cellStyle name="Lien hypertexte visité" xfId="16123" builtinId="9" hidden="1"/>
    <cellStyle name="Lien hypertexte visité" xfId="16139" builtinId="9" hidden="1"/>
    <cellStyle name="Lien hypertexte visité" xfId="16155" builtinId="9" hidden="1"/>
    <cellStyle name="Lien hypertexte visité" xfId="16171" builtinId="9" hidden="1"/>
    <cellStyle name="Lien hypertexte visité" xfId="16187" builtinId="9" hidden="1"/>
    <cellStyle name="Lien hypertexte visité" xfId="16203" builtinId="9" hidden="1"/>
    <cellStyle name="Lien hypertexte visité" xfId="16219" builtinId="9" hidden="1"/>
    <cellStyle name="Lien hypertexte visité" xfId="16235" builtinId="9" hidden="1"/>
    <cellStyle name="Lien hypertexte visité" xfId="16251" builtinId="9" hidden="1"/>
    <cellStyle name="Lien hypertexte visité" xfId="16267" builtinId="9" hidden="1"/>
    <cellStyle name="Lien hypertexte visité" xfId="16283" builtinId="9" hidden="1"/>
    <cellStyle name="Lien hypertexte visité" xfId="16299" builtinId="9" hidden="1"/>
    <cellStyle name="Lien hypertexte visité" xfId="16315" builtinId="9" hidden="1"/>
    <cellStyle name="Lien hypertexte visité" xfId="16331" builtinId="9" hidden="1"/>
    <cellStyle name="Lien hypertexte visité" xfId="16347" builtinId="9" hidden="1"/>
    <cellStyle name="Lien hypertexte visité" xfId="16363" builtinId="9" hidden="1"/>
    <cellStyle name="Lien hypertexte visité" xfId="16379" builtinId="9" hidden="1"/>
    <cellStyle name="Lien hypertexte visité" xfId="16395" builtinId="9" hidden="1"/>
    <cellStyle name="Lien hypertexte visité" xfId="16411" builtinId="9" hidden="1"/>
    <cellStyle name="Lien hypertexte visité" xfId="16427" builtinId="9" hidden="1"/>
    <cellStyle name="Lien hypertexte visité" xfId="16443" builtinId="9" hidden="1"/>
    <cellStyle name="Lien hypertexte visité" xfId="16459" builtinId="9" hidden="1"/>
    <cellStyle name="Lien hypertexte visité" xfId="16475" builtinId="9" hidden="1"/>
    <cellStyle name="Lien hypertexte visité" xfId="16491" builtinId="9" hidden="1"/>
    <cellStyle name="Lien hypertexte visité" xfId="16507" builtinId="9" hidden="1"/>
    <cellStyle name="Lien hypertexte visité" xfId="16523" builtinId="9" hidden="1"/>
    <cellStyle name="Lien hypertexte visité" xfId="16539" builtinId="9" hidden="1"/>
    <cellStyle name="Lien hypertexte visité" xfId="16555" builtinId="9" hidden="1"/>
    <cellStyle name="Lien hypertexte visité" xfId="16571" builtinId="9" hidden="1"/>
    <cellStyle name="Lien hypertexte visité" xfId="16587" builtinId="9" hidden="1"/>
    <cellStyle name="Lien hypertexte visité" xfId="16603" builtinId="9" hidden="1"/>
    <cellStyle name="Lien hypertexte visité" xfId="16619" builtinId="9" hidden="1"/>
    <cellStyle name="Lien hypertexte visité" xfId="16635" builtinId="9" hidden="1"/>
    <cellStyle name="Lien hypertexte visité" xfId="16651" builtinId="9" hidden="1"/>
    <cellStyle name="Lien hypertexte visité" xfId="16667" builtinId="9" hidden="1"/>
    <cellStyle name="Lien hypertexte visité" xfId="16683" builtinId="9" hidden="1"/>
    <cellStyle name="Lien hypertexte visité" xfId="16699" builtinId="9" hidden="1"/>
    <cellStyle name="Lien hypertexte visité" xfId="16715" builtinId="9" hidden="1"/>
    <cellStyle name="Lien hypertexte visité" xfId="16731" builtinId="9" hidden="1"/>
    <cellStyle name="Lien hypertexte visité" xfId="16747" builtinId="9" hidden="1"/>
    <cellStyle name="Lien hypertexte visité" xfId="16763" builtinId="9" hidden="1"/>
    <cellStyle name="Lien hypertexte visité" xfId="16779" builtinId="9" hidden="1"/>
    <cellStyle name="Lien hypertexte visité" xfId="16795" builtinId="9" hidden="1"/>
    <cellStyle name="Lien hypertexte visité" xfId="16811" builtinId="9" hidden="1"/>
    <cellStyle name="Lien hypertexte visité" xfId="16827" builtinId="9" hidden="1"/>
    <cellStyle name="Lien hypertexte visité" xfId="16843" builtinId="9" hidden="1"/>
    <cellStyle name="Lien hypertexte visité" xfId="16859" builtinId="9" hidden="1"/>
    <cellStyle name="Lien hypertexte visité" xfId="16875" builtinId="9" hidden="1"/>
    <cellStyle name="Lien hypertexte visité" xfId="16891" builtinId="9" hidden="1"/>
    <cellStyle name="Lien hypertexte visité" xfId="16907" builtinId="9" hidden="1"/>
    <cellStyle name="Lien hypertexte visité" xfId="16923" builtinId="9" hidden="1"/>
    <cellStyle name="Lien hypertexte visité" xfId="16939" builtinId="9" hidden="1"/>
    <cellStyle name="Lien hypertexte visité" xfId="16955" builtinId="9" hidden="1"/>
    <cellStyle name="Lien hypertexte visité" xfId="16971" builtinId="9" hidden="1"/>
    <cellStyle name="Lien hypertexte visité" xfId="16987" builtinId="9" hidden="1"/>
    <cellStyle name="Lien hypertexte visité" xfId="17003" builtinId="9" hidden="1"/>
    <cellStyle name="Lien hypertexte visité" xfId="17019" builtinId="9" hidden="1"/>
    <cellStyle name="Lien hypertexte visité" xfId="17035" builtinId="9" hidden="1"/>
    <cellStyle name="Lien hypertexte visité" xfId="17051" builtinId="9" hidden="1"/>
    <cellStyle name="Lien hypertexte visité" xfId="17067" builtinId="9" hidden="1"/>
    <cellStyle name="Lien hypertexte visité" xfId="17083" builtinId="9" hidden="1"/>
    <cellStyle name="Lien hypertexte visité" xfId="17099" builtinId="9" hidden="1"/>
    <cellStyle name="Lien hypertexte visité" xfId="17115" builtinId="9" hidden="1"/>
    <cellStyle name="Lien hypertexte visité" xfId="17131" builtinId="9" hidden="1"/>
    <cellStyle name="Lien hypertexte visité" xfId="17147" builtinId="9" hidden="1"/>
    <cellStyle name="Lien hypertexte visité" xfId="17163" builtinId="9" hidden="1"/>
    <cellStyle name="Lien hypertexte visité" xfId="17179" builtinId="9" hidden="1"/>
    <cellStyle name="Lien hypertexte visité" xfId="17195" builtinId="9" hidden="1"/>
    <cellStyle name="Lien hypertexte visité" xfId="17211" builtinId="9" hidden="1"/>
    <cellStyle name="Lien hypertexte visité" xfId="17227" builtinId="9" hidden="1"/>
    <cellStyle name="Lien hypertexte visité" xfId="17243" builtinId="9" hidden="1"/>
    <cellStyle name="Lien hypertexte visité" xfId="17259" builtinId="9" hidden="1"/>
    <cellStyle name="Lien hypertexte visité" xfId="17275" builtinId="9" hidden="1"/>
    <cellStyle name="Lien hypertexte visité" xfId="17291" builtinId="9" hidden="1"/>
    <cellStyle name="Lien hypertexte visité" xfId="17307" builtinId="9" hidden="1"/>
    <cellStyle name="Lien hypertexte visité" xfId="8222" builtinId="9" hidden="1"/>
    <cellStyle name="Lien hypertexte visité" xfId="8226" builtinId="9" hidden="1"/>
    <cellStyle name="Lien hypertexte visité" xfId="8230" builtinId="9" hidden="1"/>
    <cellStyle name="Lien hypertexte visité" xfId="8238" builtinId="9" hidden="1"/>
    <cellStyle name="Lien hypertexte visité" xfId="8242" builtinId="9" hidden="1"/>
    <cellStyle name="Lien hypertexte visité" xfId="8246" builtinId="9" hidden="1"/>
    <cellStyle name="Lien hypertexte visité" xfId="8254" builtinId="9" hidden="1"/>
    <cellStyle name="Lien hypertexte visité" xfId="8258" builtinId="9" hidden="1"/>
    <cellStyle name="Lien hypertexte visité" xfId="8262" builtinId="9" hidden="1"/>
    <cellStyle name="Lien hypertexte visité" xfId="8270" builtinId="9" hidden="1"/>
    <cellStyle name="Lien hypertexte visité" xfId="8274" builtinId="9" hidden="1"/>
    <cellStyle name="Lien hypertexte visité" xfId="8278" builtinId="9" hidden="1"/>
    <cellStyle name="Lien hypertexte visité" xfId="8286" builtinId="9" hidden="1"/>
    <cellStyle name="Lien hypertexte visité" xfId="8290" builtinId="9" hidden="1"/>
    <cellStyle name="Lien hypertexte visité" xfId="8294" builtinId="9" hidden="1"/>
    <cellStyle name="Lien hypertexte visité" xfId="8302" builtinId="9" hidden="1"/>
    <cellStyle name="Lien hypertexte visité" xfId="8306" builtinId="9" hidden="1"/>
    <cellStyle name="Lien hypertexte visité" xfId="8310" builtinId="9" hidden="1"/>
    <cellStyle name="Lien hypertexte visité" xfId="8318" builtinId="9" hidden="1"/>
    <cellStyle name="Lien hypertexte visité" xfId="8322" builtinId="9" hidden="1"/>
    <cellStyle name="Lien hypertexte visité" xfId="8326" builtinId="9" hidden="1"/>
    <cellStyle name="Lien hypertexte visité" xfId="8334" builtinId="9" hidden="1"/>
    <cellStyle name="Lien hypertexte visité" xfId="8338" builtinId="9" hidden="1"/>
    <cellStyle name="Lien hypertexte visité" xfId="8342" builtinId="9" hidden="1"/>
    <cellStyle name="Lien hypertexte visité" xfId="8350" builtinId="9" hidden="1"/>
    <cellStyle name="Lien hypertexte visité" xfId="8354" builtinId="9" hidden="1"/>
    <cellStyle name="Lien hypertexte visité" xfId="8358" builtinId="9" hidden="1"/>
    <cellStyle name="Lien hypertexte visité" xfId="8366" builtinId="9" hidden="1"/>
    <cellStyle name="Lien hypertexte visité" xfId="8370" builtinId="9" hidden="1"/>
    <cellStyle name="Lien hypertexte visité" xfId="8374" builtinId="9" hidden="1"/>
    <cellStyle name="Lien hypertexte visité" xfId="8382" builtinId="9" hidden="1"/>
    <cellStyle name="Lien hypertexte visité" xfId="8386" builtinId="9" hidden="1"/>
    <cellStyle name="Lien hypertexte visité" xfId="8390" builtinId="9" hidden="1"/>
    <cellStyle name="Lien hypertexte visité" xfId="8398" builtinId="9" hidden="1"/>
    <cellStyle name="Lien hypertexte visité" xfId="8402" builtinId="9" hidden="1"/>
    <cellStyle name="Lien hypertexte visité" xfId="8406" builtinId="9" hidden="1"/>
    <cellStyle name="Lien hypertexte visité" xfId="8414" builtinId="9" hidden="1"/>
    <cellStyle name="Lien hypertexte visité" xfId="8418" builtinId="9" hidden="1"/>
    <cellStyle name="Lien hypertexte visité" xfId="8422" builtinId="9" hidden="1"/>
    <cellStyle name="Lien hypertexte visité" xfId="8430" builtinId="9" hidden="1"/>
    <cellStyle name="Lien hypertexte visité" xfId="8434" builtinId="9" hidden="1"/>
    <cellStyle name="Lien hypertexte visité" xfId="8438" builtinId="9" hidden="1"/>
    <cellStyle name="Lien hypertexte visité" xfId="8446" builtinId="9" hidden="1"/>
    <cellStyle name="Lien hypertexte visité" xfId="8450" builtinId="9" hidden="1"/>
    <cellStyle name="Lien hypertexte visité" xfId="8454" builtinId="9" hidden="1"/>
    <cellStyle name="Lien hypertexte visité" xfId="8462" builtinId="9" hidden="1"/>
    <cellStyle name="Lien hypertexte visité" xfId="8466" builtinId="9" hidden="1"/>
    <cellStyle name="Lien hypertexte visité" xfId="8470" builtinId="9" hidden="1"/>
    <cellStyle name="Lien hypertexte visité" xfId="8478" builtinId="9" hidden="1"/>
    <cellStyle name="Lien hypertexte visité" xfId="8482" builtinId="9" hidden="1"/>
    <cellStyle name="Lien hypertexte visité" xfId="8486" builtinId="9" hidden="1"/>
    <cellStyle name="Lien hypertexte visité" xfId="8494" builtinId="9" hidden="1"/>
    <cellStyle name="Lien hypertexte visité" xfId="8498" builtinId="9" hidden="1"/>
    <cellStyle name="Lien hypertexte visité" xfId="8502" builtinId="9" hidden="1"/>
    <cellStyle name="Lien hypertexte visité" xfId="8510" builtinId="9" hidden="1"/>
    <cellStyle name="Lien hypertexte visité" xfId="8514" builtinId="9" hidden="1"/>
    <cellStyle name="Lien hypertexte visité" xfId="8518" builtinId="9" hidden="1"/>
    <cellStyle name="Lien hypertexte visité" xfId="8526" builtinId="9" hidden="1"/>
    <cellStyle name="Lien hypertexte visité" xfId="8530" builtinId="9" hidden="1"/>
    <cellStyle name="Lien hypertexte visité" xfId="8534" builtinId="9" hidden="1"/>
    <cellStyle name="Lien hypertexte visité" xfId="8542" builtinId="9" hidden="1"/>
    <cellStyle name="Lien hypertexte visité" xfId="8546" builtinId="9" hidden="1"/>
    <cellStyle name="Lien hypertexte visité" xfId="8550" builtinId="9" hidden="1"/>
    <cellStyle name="Lien hypertexte visité" xfId="8558" builtinId="9" hidden="1"/>
    <cellStyle name="Lien hypertexte visité" xfId="8562" builtinId="9" hidden="1"/>
    <cellStyle name="Lien hypertexte visité" xfId="8566" builtinId="9" hidden="1"/>
    <cellStyle name="Lien hypertexte visité" xfId="8574" builtinId="9" hidden="1"/>
    <cellStyle name="Lien hypertexte visité" xfId="8578" builtinId="9" hidden="1"/>
    <cellStyle name="Lien hypertexte visité" xfId="8582" builtinId="9" hidden="1"/>
    <cellStyle name="Lien hypertexte visité" xfId="8590" builtinId="9" hidden="1"/>
    <cellStyle name="Lien hypertexte visité" xfId="8594" builtinId="9" hidden="1"/>
    <cellStyle name="Lien hypertexte visité" xfId="8598" builtinId="9" hidden="1"/>
    <cellStyle name="Lien hypertexte visité" xfId="8606" builtinId="9" hidden="1"/>
    <cellStyle name="Lien hypertexte visité" xfId="8610" builtinId="9" hidden="1"/>
    <cellStyle name="Lien hypertexte visité" xfId="8614" builtinId="9" hidden="1"/>
    <cellStyle name="Lien hypertexte visité" xfId="8622" builtinId="9" hidden="1"/>
    <cellStyle name="Lien hypertexte visité" xfId="8626" builtinId="9" hidden="1"/>
    <cellStyle name="Lien hypertexte visité" xfId="8630" builtinId="9" hidden="1"/>
    <cellStyle name="Lien hypertexte visité" xfId="8638" builtinId="9" hidden="1"/>
    <cellStyle name="Lien hypertexte visité" xfId="8642" builtinId="9" hidden="1"/>
    <cellStyle name="Lien hypertexte visité" xfId="8646" builtinId="9" hidden="1"/>
    <cellStyle name="Lien hypertexte visité" xfId="8654" builtinId="9" hidden="1"/>
    <cellStyle name="Lien hypertexte visité" xfId="8658" builtinId="9" hidden="1"/>
    <cellStyle name="Lien hypertexte visité" xfId="8662" builtinId="9" hidden="1"/>
    <cellStyle name="Lien hypertexte visité" xfId="8670" builtinId="9" hidden="1"/>
    <cellStyle name="Lien hypertexte visité" xfId="8674" builtinId="9" hidden="1"/>
    <cellStyle name="Lien hypertexte visité" xfId="8678" builtinId="9" hidden="1"/>
    <cellStyle name="Lien hypertexte visité" xfId="8686" builtinId="9" hidden="1"/>
    <cellStyle name="Lien hypertexte visité" xfId="8690" builtinId="9" hidden="1"/>
    <cellStyle name="Lien hypertexte visité" xfId="8694" builtinId="9" hidden="1"/>
    <cellStyle name="Lien hypertexte visité" xfId="8702" builtinId="9" hidden="1"/>
    <cellStyle name="Lien hypertexte visité" xfId="8706" builtinId="9" hidden="1"/>
    <cellStyle name="Lien hypertexte visité" xfId="8710" builtinId="9" hidden="1"/>
    <cellStyle name="Lien hypertexte visité" xfId="8718" builtinId="9" hidden="1"/>
    <cellStyle name="Lien hypertexte visité" xfId="8722" builtinId="9" hidden="1"/>
    <cellStyle name="Lien hypertexte visité" xfId="8726" builtinId="9" hidden="1"/>
    <cellStyle name="Lien hypertexte visité" xfId="8734" builtinId="9" hidden="1"/>
    <cellStyle name="Lien hypertexte visité" xfId="8738" builtinId="9" hidden="1"/>
    <cellStyle name="Lien hypertexte visité" xfId="8742" builtinId="9" hidden="1"/>
    <cellStyle name="Lien hypertexte visité" xfId="8750" builtinId="9" hidden="1"/>
    <cellStyle name="Lien hypertexte visité" xfId="8754" builtinId="9" hidden="1"/>
    <cellStyle name="Lien hypertexte visité" xfId="8758" builtinId="9" hidden="1"/>
    <cellStyle name="Lien hypertexte visité" xfId="8766" builtinId="9" hidden="1"/>
    <cellStyle name="Lien hypertexte visité" xfId="8770" builtinId="9" hidden="1"/>
    <cellStyle name="Lien hypertexte visité" xfId="8774" builtinId="9" hidden="1"/>
    <cellStyle name="Lien hypertexte visité" xfId="8782" builtinId="9" hidden="1"/>
    <cellStyle name="Lien hypertexte visité" xfId="8786" builtinId="9" hidden="1"/>
    <cellStyle name="Lien hypertexte visité" xfId="8790" builtinId="9" hidden="1"/>
    <cellStyle name="Lien hypertexte visité" xfId="8798" builtinId="9" hidden="1"/>
    <cellStyle name="Lien hypertexte visité" xfId="8802" builtinId="9" hidden="1"/>
    <cellStyle name="Lien hypertexte visité" xfId="8806" builtinId="9" hidden="1"/>
    <cellStyle name="Lien hypertexte visité" xfId="8814" builtinId="9" hidden="1"/>
    <cellStyle name="Lien hypertexte visité" xfId="8818" builtinId="9" hidden="1"/>
    <cellStyle name="Lien hypertexte visité" xfId="8822" builtinId="9" hidden="1"/>
    <cellStyle name="Lien hypertexte visité" xfId="8830" builtinId="9" hidden="1"/>
    <cellStyle name="Lien hypertexte visité" xfId="8834" builtinId="9" hidden="1"/>
    <cellStyle name="Lien hypertexte visité" xfId="8838" builtinId="9" hidden="1"/>
    <cellStyle name="Lien hypertexte visité" xfId="8846" builtinId="9" hidden="1"/>
    <cellStyle name="Lien hypertexte visité" xfId="8850" builtinId="9" hidden="1"/>
    <cellStyle name="Lien hypertexte visité" xfId="8854" builtinId="9" hidden="1"/>
    <cellStyle name="Lien hypertexte visité" xfId="8862" builtinId="9" hidden="1"/>
    <cellStyle name="Lien hypertexte visité" xfId="8866" builtinId="9" hidden="1"/>
    <cellStyle name="Lien hypertexte visité" xfId="8870" builtinId="9" hidden="1"/>
    <cellStyle name="Lien hypertexte visité" xfId="8878" builtinId="9" hidden="1"/>
    <cellStyle name="Lien hypertexte visité" xfId="8882" builtinId="9" hidden="1"/>
    <cellStyle name="Lien hypertexte visité" xfId="8886" builtinId="9" hidden="1"/>
    <cellStyle name="Lien hypertexte visité" xfId="8894" builtinId="9" hidden="1"/>
    <cellStyle name="Lien hypertexte visité" xfId="8898" builtinId="9" hidden="1"/>
    <cellStyle name="Lien hypertexte visité" xfId="8902" builtinId="9" hidden="1"/>
    <cellStyle name="Lien hypertexte visité" xfId="8910" builtinId="9" hidden="1"/>
    <cellStyle name="Lien hypertexte visité" xfId="8914" builtinId="9" hidden="1"/>
    <cellStyle name="Lien hypertexte visité" xfId="8918" builtinId="9" hidden="1"/>
    <cellStyle name="Lien hypertexte visité" xfId="8926" builtinId="9" hidden="1"/>
    <cellStyle name="Lien hypertexte visité" xfId="8930" builtinId="9" hidden="1"/>
    <cellStyle name="Lien hypertexte visité" xfId="8934" builtinId="9" hidden="1"/>
    <cellStyle name="Lien hypertexte visité" xfId="8942" builtinId="9" hidden="1"/>
    <cellStyle name="Lien hypertexte visité" xfId="8946" builtinId="9" hidden="1"/>
    <cellStyle name="Lien hypertexte visité" xfId="8950" builtinId="9" hidden="1"/>
    <cellStyle name="Lien hypertexte visité" xfId="8958" builtinId="9" hidden="1"/>
    <cellStyle name="Lien hypertexte visité" xfId="8962" builtinId="9" hidden="1"/>
    <cellStyle name="Lien hypertexte visité" xfId="8966" builtinId="9" hidden="1"/>
    <cellStyle name="Lien hypertexte visité" xfId="8974" builtinId="9" hidden="1"/>
    <cellStyle name="Lien hypertexte visité" xfId="8978" builtinId="9" hidden="1"/>
    <cellStyle name="Lien hypertexte visité" xfId="8982" builtinId="9" hidden="1"/>
    <cellStyle name="Lien hypertexte visité" xfId="8990" builtinId="9" hidden="1"/>
    <cellStyle name="Lien hypertexte visité" xfId="8994" builtinId="9" hidden="1"/>
    <cellStyle name="Lien hypertexte visité" xfId="8998" builtinId="9" hidden="1"/>
    <cellStyle name="Lien hypertexte visité" xfId="9006" builtinId="9" hidden="1"/>
    <cellStyle name="Lien hypertexte visité" xfId="9010" builtinId="9" hidden="1"/>
    <cellStyle name="Lien hypertexte visité" xfId="9014" builtinId="9" hidden="1"/>
    <cellStyle name="Lien hypertexte visité" xfId="9022" builtinId="9" hidden="1"/>
    <cellStyle name="Lien hypertexte visité" xfId="9026" builtinId="9" hidden="1"/>
    <cellStyle name="Lien hypertexte visité" xfId="9030" builtinId="9" hidden="1"/>
    <cellStyle name="Lien hypertexte visité" xfId="9038" builtinId="9" hidden="1"/>
    <cellStyle name="Lien hypertexte visité" xfId="9042" builtinId="9" hidden="1"/>
    <cellStyle name="Lien hypertexte visité" xfId="9046" builtinId="9" hidden="1"/>
    <cellStyle name="Lien hypertexte visité" xfId="9054" builtinId="9" hidden="1"/>
    <cellStyle name="Lien hypertexte visité" xfId="9058" builtinId="9" hidden="1"/>
    <cellStyle name="Lien hypertexte visité" xfId="9062" builtinId="9" hidden="1"/>
    <cellStyle name="Lien hypertexte visité" xfId="9070" builtinId="9" hidden="1"/>
    <cellStyle name="Lien hypertexte visité" xfId="9074" builtinId="9" hidden="1"/>
    <cellStyle name="Lien hypertexte visité" xfId="9078" builtinId="9" hidden="1"/>
    <cellStyle name="Lien hypertexte visité" xfId="9086" builtinId="9" hidden="1"/>
    <cellStyle name="Lien hypertexte visité" xfId="9090" builtinId="9" hidden="1"/>
    <cellStyle name="Lien hypertexte visité" xfId="9094" builtinId="9" hidden="1"/>
    <cellStyle name="Lien hypertexte visité" xfId="9102" builtinId="9" hidden="1"/>
    <cellStyle name="Lien hypertexte visité" xfId="9106" builtinId="9" hidden="1"/>
    <cellStyle name="Lien hypertexte visité" xfId="9110" builtinId="9" hidden="1"/>
    <cellStyle name="Lien hypertexte visité" xfId="9118" builtinId="9" hidden="1"/>
    <cellStyle name="Lien hypertexte visité" xfId="9122" builtinId="9" hidden="1"/>
    <cellStyle name="Lien hypertexte visité" xfId="9126" builtinId="9" hidden="1"/>
    <cellStyle name="Lien hypertexte visité" xfId="9134" builtinId="9" hidden="1"/>
    <cellStyle name="Lien hypertexte visité" xfId="9138" builtinId="9" hidden="1"/>
    <cellStyle name="Lien hypertexte visité" xfId="9142" builtinId="9" hidden="1"/>
    <cellStyle name="Lien hypertexte visité" xfId="9150" builtinId="9" hidden="1"/>
    <cellStyle name="Lien hypertexte visité" xfId="9154" builtinId="9" hidden="1"/>
    <cellStyle name="Lien hypertexte visité" xfId="9158" builtinId="9" hidden="1"/>
    <cellStyle name="Lien hypertexte visité" xfId="9166" builtinId="9" hidden="1"/>
    <cellStyle name="Lien hypertexte visité" xfId="9170" builtinId="9" hidden="1"/>
    <cellStyle name="Lien hypertexte visité" xfId="9174" builtinId="9" hidden="1"/>
    <cellStyle name="Lien hypertexte visité" xfId="9182" builtinId="9" hidden="1"/>
    <cellStyle name="Lien hypertexte visité" xfId="9186" builtinId="9" hidden="1"/>
    <cellStyle name="Lien hypertexte visité" xfId="9190" builtinId="9" hidden="1"/>
    <cellStyle name="Lien hypertexte visité" xfId="9198" builtinId="9" hidden="1"/>
    <cellStyle name="Lien hypertexte visité" xfId="9202" builtinId="9" hidden="1"/>
    <cellStyle name="Lien hypertexte visité" xfId="9206" builtinId="9" hidden="1"/>
    <cellStyle name="Lien hypertexte visité" xfId="9214" builtinId="9" hidden="1"/>
    <cellStyle name="Lien hypertexte visité" xfId="9218" builtinId="9" hidden="1"/>
    <cellStyle name="Lien hypertexte visité" xfId="9222" builtinId="9" hidden="1"/>
    <cellStyle name="Lien hypertexte visité" xfId="9230" builtinId="9" hidden="1"/>
    <cellStyle name="Lien hypertexte visité" xfId="9234" builtinId="9" hidden="1"/>
    <cellStyle name="Lien hypertexte visité" xfId="9238" builtinId="9" hidden="1"/>
    <cellStyle name="Lien hypertexte visité" xfId="9246" builtinId="9" hidden="1"/>
    <cellStyle name="Lien hypertexte visité" xfId="9250" builtinId="9" hidden="1"/>
    <cellStyle name="Lien hypertexte visité" xfId="9254" builtinId="9" hidden="1"/>
    <cellStyle name="Lien hypertexte visité" xfId="9262" builtinId="9" hidden="1"/>
    <cellStyle name="Lien hypertexte visité" xfId="9266" builtinId="9" hidden="1"/>
    <cellStyle name="Lien hypertexte visité" xfId="9270" builtinId="9" hidden="1"/>
    <cellStyle name="Lien hypertexte visité" xfId="9278" builtinId="9" hidden="1"/>
    <cellStyle name="Lien hypertexte visité" xfId="9282" builtinId="9" hidden="1"/>
    <cellStyle name="Lien hypertexte visité" xfId="9286" builtinId="9" hidden="1"/>
    <cellStyle name="Lien hypertexte visité" xfId="9294" builtinId="9" hidden="1"/>
    <cellStyle name="Lien hypertexte visité" xfId="9298" builtinId="9" hidden="1"/>
    <cellStyle name="Lien hypertexte visité" xfId="9302" builtinId="9" hidden="1"/>
    <cellStyle name="Lien hypertexte visité" xfId="9310" builtinId="9" hidden="1"/>
    <cellStyle name="Lien hypertexte visité" xfId="9314" builtinId="9" hidden="1"/>
    <cellStyle name="Lien hypertexte visité" xfId="9318" builtinId="9" hidden="1"/>
    <cellStyle name="Lien hypertexte visité" xfId="9326" builtinId="9" hidden="1"/>
    <cellStyle name="Lien hypertexte visité" xfId="9330" builtinId="9" hidden="1"/>
    <cellStyle name="Lien hypertexte visité" xfId="9334" builtinId="9" hidden="1"/>
    <cellStyle name="Lien hypertexte visité" xfId="9342" builtinId="9" hidden="1"/>
    <cellStyle name="Lien hypertexte visité" xfId="9346" builtinId="9" hidden="1"/>
    <cellStyle name="Lien hypertexte visité" xfId="9350" builtinId="9" hidden="1"/>
    <cellStyle name="Lien hypertexte visité" xfId="9358" builtinId="9" hidden="1"/>
    <cellStyle name="Lien hypertexte visité" xfId="9362" builtinId="9" hidden="1"/>
    <cellStyle name="Lien hypertexte visité" xfId="9366" builtinId="9" hidden="1"/>
    <cellStyle name="Lien hypertexte visité" xfId="9374" builtinId="9" hidden="1"/>
    <cellStyle name="Lien hypertexte visité" xfId="9378" builtinId="9" hidden="1"/>
    <cellStyle name="Lien hypertexte visité" xfId="9382" builtinId="9" hidden="1"/>
    <cellStyle name="Lien hypertexte visité" xfId="9390" builtinId="9" hidden="1"/>
    <cellStyle name="Lien hypertexte visité" xfId="9394" builtinId="9" hidden="1"/>
    <cellStyle name="Lien hypertexte visité" xfId="9398" builtinId="9" hidden="1"/>
    <cellStyle name="Lien hypertexte visité" xfId="9406" builtinId="9" hidden="1"/>
    <cellStyle name="Lien hypertexte visité" xfId="9410" builtinId="9" hidden="1"/>
    <cellStyle name="Lien hypertexte visité" xfId="9414" builtinId="9" hidden="1"/>
    <cellStyle name="Lien hypertexte visité" xfId="9422" builtinId="9" hidden="1"/>
    <cellStyle name="Lien hypertexte visité" xfId="9426" builtinId="9" hidden="1"/>
    <cellStyle name="Lien hypertexte visité" xfId="9430" builtinId="9" hidden="1"/>
    <cellStyle name="Lien hypertexte visité" xfId="9438" builtinId="9" hidden="1"/>
    <cellStyle name="Lien hypertexte visité" xfId="9442" builtinId="9" hidden="1"/>
    <cellStyle name="Lien hypertexte visité" xfId="9446" builtinId="9" hidden="1"/>
    <cellStyle name="Lien hypertexte visité" xfId="9454" builtinId="9" hidden="1"/>
    <cellStyle name="Lien hypertexte visité" xfId="9458" builtinId="9" hidden="1"/>
    <cellStyle name="Lien hypertexte visité" xfId="9462" builtinId="9" hidden="1"/>
    <cellStyle name="Lien hypertexte visité" xfId="9470" builtinId="9" hidden="1"/>
    <cellStyle name="Lien hypertexte visité" xfId="9474" builtinId="9" hidden="1"/>
    <cellStyle name="Lien hypertexte visité" xfId="9478" builtinId="9" hidden="1"/>
    <cellStyle name="Lien hypertexte visité" xfId="9486" builtinId="9" hidden="1"/>
    <cellStyle name="Lien hypertexte visité" xfId="9490" builtinId="9" hidden="1"/>
    <cellStyle name="Lien hypertexte visité" xfId="9494" builtinId="9" hidden="1"/>
    <cellStyle name="Lien hypertexte visité" xfId="9502" builtinId="9" hidden="1"/>
    <cellStyle name="Lien hypertexte visité" xfId="9506" builtinId="9" hidden="1"/>
    <cellStyle name="Lien hypertexte visité" xfId="9510" builtinId="9" hidden="1"/>
    <cellStyle name="Lien hypertexte visité" xfId="9518" builtinId="9" hidden="1"/>
    <cellStyle name="Lien hypertexte visité" xfId="9522" builtinId="9" hidden="1"/>
    <cellStyle name="Lien hypertexte visité" xfId="9526" builtinId="9" hidden="1"/>
    <cellStyle name="Lien hypertexte visité" xfId="9534" builtinId="9" hidden="1"/>
    <cellStyle name="Lien hypertexte visité" xfId="9538" builtinId="9" hidden="1"/>
    <cellStyle name="Lien hypertexte visité" xfId="9542" builtinId="9" hidden="1"/>
    <cellStyle name="Lien hypertexte visité" xfId="9550" builtinId="9" hidden="1"/>
    <cellStyle name="Lien hypertexte visité" xfId="9554" builtinId="9" hidden="1"/>
    <cellStyle name="Lien hypertexte visité" xfId="9558" builtinId="9" hidden="1"/>
    <cellStyle name="Lien hypertexte visité" xfId="9566" builtinId="9" hidden="1"/>
    <cellStyle name="Lien hypertexte visité" xfId="9570" builtinId="9" hidden="1"/>
    <cellStyle name="Lien hypertexte visité" xfId="9574" builtinId="9" hidden="1"/>
    <cellStyle name="Lien hypertexte visité" xfId="9582" builtinId="9" hidden="1"/>
    <cellStyle name="Lien hypertexte visité" xfId="9586" builtinId="9" hidden="1"/>
    <cellStyle name="Lien hypertexte visité" xfId="9590" builtinId="9" hidden="1"/>
    <cellStyle name="Lien hypertexte visité" xfId="9598" builtinId="9" hidden="1"/>
    <cellStyle name="Lien hypertexte visité" xfId="9602" builtinId="9" hidden="1"/>
    <cellStyle name="Lien hypertexte visité" xfId="9606" builtinId="9" hidden="1"/>
    <cellStyle name="Lien hypertexte visité" xfId="9614" builtinId="9" hidden="1"/>
    <cellStyle name="Lien hypertexte visité" xfId="9618" builtinId="9" hidden="1"/>
    <cellStyle name="Lien hypertexte visité" xfId="9622" builtinId="9" hidden="1"/>
    <cellStyle name="Lien hypertexte visité" xfId="9630" builtinId="9" hidden="1"/>
    <cellStyle name="Lien hypertexte visité" xfId="9634" builtinId="9" hidden="1"/>
    <cellStyle name="Lien hypertexte visité" xfId="9638" builtinId="9" hidden="1"/>
    <cellStyle name="Lien hypertexte visité" xfId="9646" builtinId="9" hidden="1"/>
    <cellStyle name="Lien hypertexte visité" xfId="9650" builtinId="9" hidden="1"/>
    <cellStyle name="Lien hypertexte visité" xfId="9654" builtinId="9" hidden="1"/>
    <cellStyle name="Lien hypertexte visité" xfId="9662" builtinId="9" hidden="1"/>
    <cellStyle name="Lien hypertexte visité" xfId="9666" builtinId="9" hidden="1"/>
    <cellStyle name="Lien hypertexte visité" xfId="9670" builtinId="9" hidden="1"/>
    <cellStyle name="Lien hypertexte visité" xfId="9678" builtinId="9" hidden="1"/>
    <cellStyle name="Lien hypertexte visité" xfId="9682" builtinId="9" hidden="1"/>
    <cellStyle name="Lien hypertexte visité" xfId="9686" builtinId="9" hidden="1"/>
    <cellStyle name="Lien hypertexte visité" xfId="9694" builtinId="9" hidden="1"/>
    <cellStyle name="Lien hypertexte visité" xfId="9698" builtinId="9" hidden="1"/>
    <cellStyle name="Lien hypertexte visité" xfId="9702" builtinId="9" hidden="1"/>
    <cellStyle name="Lien hypertexte visité" xfId="9710" builtinId="9" hidden="1"/>
    <cellStyle name="Lien hypertexte visité" xfId="9714" builtinId="9" hidden="1"/>
    <cellStyle name="Lien hypertexte visité" xfId="9718" builtinId="9" hidden="1"/>
    <cellStyle name="Lien hypertexte visité" xfId="9726" builtinId="9" hidden="1"/>
    <cellStyle name="Lien hypertexte visité" xfId="9730" builtinId="9" hidden="1"/>
    <cellStyle name="Lien hypertexte visité" xfId="9734" builtinId="9" hidden="1"/>
    <cellStyle name="Lien hypertexte visité" xfId="9742" builtinId="9" hidden="1"/>
    <cellStyle name="Lien hypertexte visité" xfId="9746" builtinId="9" hidden="1"/>
    <cellStyle name="Lien hypertexte visité" xfId="9750" builtinId="9" hidden="1"/>
    <cellStyle name="Lien hypertexte visité" xfId="9758" builtinId="9" hidden="1"/>
    <cellStyle name="Lien hypertexte visité" xfId="9762" builtinId="9" hidden="1"/>
    <cellStyle name="Lien hypertexte visité" xfId="9766" builtinId="9" hidden="1"/>
    <cellStyle name="Lien hypertexte visité" xfId="9774" builtinId="9" hidden="1"/>
    <cellStyle name="Lien hypertexte visité" xfId="9778" builtinId="9" hidden="1"/>
    <cellStyle name="Lien hypertexte visité" xfId="9782" builtinId="9" hidden="1"/>
    <cellStyle name="Lien hypertexte visité" xfId="9790" builtinId="9" hidden="1"/>
    <cellStyle name="Lien hypertexte visité" xfId="9794" builtinId="9" hidden="1"/>
    <cellStyle name="Lien hypertexte visité" xfId="9798" builtinId="9" hidden="1"/>
    <cellStyle name="Lien hypertexte visité" xfId="9806" builtinId="9" hidden="1"/>
    <cellStyle name="Lien hypertexte visité" xfId="9810" builtinId="9" hidden="1"/>
    <cellStyle name="Lien hypertexte visité" xfId="9814" builtinId="9" hidden="1"/>
    <cellStyle name="Lien hypertexte visité" xfId="9822" builtinId="9" hidden="1"/>
    <cellStyle name="Lien hypertexte visité" xfId="9826" builtinId="9" hidden="1"/>
    <cellStyle name="Lien hypertexte visité" xfId="9830" builtinId="9" hidden="1"/>
    <cellStyle name="Lien hypertexte visité" xfId="9838" builtinId="9" hidden="1"/>
    <cellStyle name="Lien hypertexte visité" xfId="9842" builtinId="9" hidden="1"/>
    <cellStyle name="Lien hypertexte visité" xfId="9846" builtinId="9" hidden="1"/>
    <cellStyle name="Lien hypertexte visité" xfId="9854" builtinId="9" hidden="1"/>
    <cellStyle name="Lien hypertexte visité" xfId="9858" builtinId="9" hidden="1"/>
    <cellStyle name="Lien hypertexte visité" xfId="9862" builtinId="9" hidden="1"/>
    <cellStyle name="Lien hypertexte visité" xfId="9870" builtinId="9" hidden="1"/>
    <cellStyle name="Lien hypertexte visité" xfId="9874" builtinId="9" hidden="1"/>
    <cellStyle name="Lien hypertexte visité" xfId="9878" builtinId="9" hidden="1"/>
    <cellStyle name="Lien hypertexte visité" xfId="9886" builtinId="9" hidden="1"/>
    <cellStyle name="Lien hypertexte visité" xfId="9890" builtinId="9" hidden="1"/>
    <cellStyle name="Lien hypertexte visité" xfId="9894" builtinId="9" hidden="1"/>
    <cellStyle name="Lien hypertexte visité" xfId="9902" builtinId="9" hidden="1"/>
    <cellStyle name="Lien hypertexte visité" xfId="9906" builtinId="9" hidden="1"/>
    <cellStyle name="Lien hypertexte visité" xfId="9910" builtinId="9" hidden="1"/>
    <cellStyle name="Lien hypertexte visité" xfId="9918" builtinId="9" hidden="1"/>
    <cellStyle name="Lien hypertexte visité" xfId="9922" builtinId="9" hidden="1"/>
    <cellStyle name="Lien hypertexte visité" xfId="9926" builtinId="9" hidden="1"/>
    <cellStyle name="Lien hypertexte visité" xfId="9934" builtinId="9" hidden="1"/>
    <cellStyle name="Lien hypertexte visité" xfId="9938" builtinId="9" hidden="1"/>
    <cellStyle name="Lien hypertexte visité" xfId="9942" builtinId="9" hidden="1"/>
    <cellStyle name="Lien hypertexte visité" xfId="9950" builtinId="9" hidden="1"/>
    <cellStyle name="Lien hypertexte visité" xfId="9954" builtinId="9" hidden="1"/>
    <cellStyle name="Lien hypertexte visité" xfId="9958" builtinId="9" hidden="1"/>
    <cellStyle name="Lien hypertexte visité" xfId="9966" builtinId="9" hidden="1"/>
    <cellStyle name="Lien hypertexte visité" xfId="9970" builtinId="9" hidden="1"/>
    <cellStyle name="Lien hypertexte visité" xfId="9974" builtinId="9" hidden="1"/>
    <cellStyle name="Lien hypertexte visité" xfId="9982" builtinId="9" hidden="1"/>
    <cellStyle name="Lien hypertexte visité" xfId="9986" builtinId="9" hidden="1"/>
    <cellStyle name="Lien hypertexte visité" xfId="9990" builtinId="9" hidden="1"/>
    <cellStyle name="Lien hypertexte visité" xfId="9998" builtinId="9" hidden="1"/>
    <cellStyle name="Lien hypertexte visité" xfId="10002" builtinId="9" hidden="1"/>
    <cellStyle name="Lien hypertexte visité" xfId="10006" builtinId="9" hidden="1"/>
    <cellStyle name="Lien hypertexte visité" xfId="10014" builtinId="9" hidden="1"/>
    <cellStyle name="Lien hypertexte visité" xfId="10018" builtinId="9" hidden="1"/>
    <cellStyle name="Lien hypertexte visité" xfId="10022" builtinId="9" hidden="1"/>
    <cellStyle name="Lien hypertexte visité" xfId="10030" builtinId="9" hidden="1"/>
    <cellStyle name="Lien hypertexte visité" xfId="10034" builtinId="9" hidden="1"/>
    <cellStyle name="Lien hypertexte visité" xfId="10038" builtinId="9" hidden="1"/>
    <cellStyle name="Lien hypertexte visité" xfId="10046" builtinId="9" hidden="1"/>
    <cellStyle name="Lien hypertexte visité" xfId="10050" builtinId="9" hidden="1"/>
    <cellStyle name="Lien hypertexte visité" xfId="10054" builtinId="9" hidden="1"/>
    <cellStyle name="Lien hypertexte visité" xfId="10062" builtinId="9" hidden="1"/>
    <cellStyle name="Lien hypertexte visité" xfId="10066" builtinId="9" hidden="1"/>
    <cellStyle name="Lien hypertexte visité" xfId="10070" builtinId="9" hidden="1"/>
    <cellStyle name="Lien hypertexte visité" xfId="10078" builtinId="9" hidden="1"/>
    <cellStyle name="Lien hypertexte visité" xfId="10082" builtinId="9" hidden="1"/>
    <cellStyle name="Lien hypertexte visité" xfId="10086" builtinId="9" hidden="1"/>
    <cellStyle name="Lien hypertexte visité" xfId="10094" builtinId="9" hidden="1"/>
    <cellStyle name="Lien hypertexte visité" xfId="10098" builtinId="9" hidden="1"/>
    <cellStyle name="Lien hypertexte visité" xfId="10102" builtinId="9" hidden="1"/>
    <cellStyle name="Lien hypertexte visité" xfId="10110" builtinId="9" hidden="1"/>
    <cellStyle name="Lien hypertexte visité" xfId="10114" builtinId="9" hidden="1"/>
    <cellStyle name="Lien hypertexte visité" xfId="10118" builtinId="9" hidden="1"/>
    <cellStyle name="Lien hypertexte visité" xfId="10126" builtinId="9" hidden="1"/>
    <cellStyle name="Lien hypertexte visité" xfId="10130" builtinId="9" hidden="1"/>
    <cellStyle name="Lien hypertexte visité" xfId="10134" builtinId="9" hidden="1"/>
    <cellStyle name="Lien hypertexte visité" xfId="10142" builtinId="9" hidden="1"/>
    <cellStyle name="Lien hypertexte visité" xfId="10146" builtinId="9" hidden="1"/>
    <cellStyle name="Lien hypertexte visité" xfId="10150" builtinId="9" hidden="1"/>
    <cellStyle name="Lien hypertexte visité" xfId="10158" builtinId="9" hidden="1"/>
    <cellStyle name="Lien hypertexte visité" xfId="10162" builtinId="9" hidden="1"/>
    <cellStyle name="Lien hypertexte visité" xfId="10166" builtinId="9" hidden="1"/>
    <cellStyle name="Lien hypertexte visité" xfId="10174" builtinId="9" hidden="1"/>
    <cellStyle name="Lien hypertexte visité" xfId="10178" builtinId="9" hidden="1"/>
    <cellStyle name="Lien hypertexte visité" xfId="10182" builtinId="9" hidden="1"/>
    <cellStyle name="Lien hypertexte visité" xfId="10190" builtinId="9" hidden="1"/>
    <cellStyle name="Lien hypertexte visité" xfId="10194" builtinId="9" hidden="1"/>
    <cellStyle name="Lien hypertexte visité" xfId="10198" builtinId="9" hidden="1"/>
    <cellStyle name="Lien hypertexte visité" xfId="10206" builtinId="9" hidden="1"/>
    <cellStyle name="Lien hypertexte visité" xfId="10210" builtinId="9" hidden="1"/>
    <cellStyle name="Lien hypertexte visité" xfId="10214" builtinId="9" hidden="1"/>
    <cellStyle name="Lien hypertexte visité" xfId="10222" builtinId="9" hidden="1"/>
    <cellStyle name="Lien hypertexte visité" xfId="10226" builtinId="9" hidden="1"/>
    <cellStyle name="Lien hypertexte visité" xfId="10230" builtinId="9" hidden="1"/>
    <cellStyle name="Lien hypertexte visité" xfId="10238" builtinId="9" hidden="1"/>
    <cellStyle name="Lien hypertexte visité" xfId="10242" builtinId="9" hidden="1"/>
    <cellStyle name="Lien hypertexte visité" xfId="10246" builtinId="9" hidden="1"/>
    <cellStyle name="Lien hypertexte visité" xfId="10254" builtinId="9" hidden="1"/>
    <cellStyle name="Lien hypertexte visité" xfId="10258" builtinId="9" hidden="1"/>
    <cellStyle name="Lien hypertexte visité" xfId="10262" builtinId="9" hidden="1"/>
    <cellStyle name="Lien hypertexte visité" xfId="10270" builtinId="9" hidden="1"/>
    <cellStyle name="Lien hypertexte visité" xfId="10274" builtinId="9" hidden="1"/>
    <cellStyle name="Lien hypertexte visité" xfId="10278" builtinId="9" hidden="1"/>
    <cellStyle name="Lien hypertexte visité" xfId="10286" builtinId="9" hidden="1"/>
    <cellStyle name="Lien hypertexte visité" xfId="10290" builtinId="9" hidden="1"/>
    <cellStyle name="Lien hypertexte visité" xfId="10294" builtinId="9" hidden="1"/>
    <cellStyle name="Lien hypertexte visité" xfId="10302" builtinId="9" hidden="1"/>
    <cellStyle name="Lien hypertexte visité" xfId="10306" builtinId="9" hidden="1"/>
    <cellStyle name="Lien hypertexte visité" xfId="10310" builtinId="9" hidden="1"/>
    <cellStyle name="Lien hypertexte visité" xfId="10318" builtinId="9" hidden="1"/>
    <cellStyle name="Lien hypertexte visité" xfId="10322" builtinId="9" hidden="1"/>
    <cellStyle name="Lien hypertexte visité" xfId="10326" builtinId="9" hidden="1"/>
    <cellStyle name="Lien hypertexte visité" xfId="10334" builtinId="9" hidden="1"/>
    <cellStyle name="Lien hypertexte visité" xfId="10338" builtinId="9" hidden="1"/>
    <cellStyle name="Lien hypertexte visité" xfId="10342" builtinId="9" hidden="1"/>
    <cellStyle name="Lien hypertexte visité" xfId="10350" builtinId="9" hidden="1"/>
    <cellStyle name="Lien hypertexte visité" xfId="10354" builtinId="9" hidden="1"/>
    <cellStyle name="Lien hypertexte visité" xfId="10358" builtinId="9" hidden="1"/>
    <cellStyle name="Lien hypertexte visité" xfId="10366" builtinId="9" hidden="1"/>
    <cellStyle name="Lien hypertexte visité" xfId="10370" builtinId="9" hidden="1"/>
    <cellStyle name="Lien hypertexte visité" xfId="10374" builtinId="9" hidden="1"/>
    <cellStyle name="Lien hypertexte visité" xfId="10382" builtinId="9" hidden="1"/>
    <cellStyle name="Lien hypertexte visité" xfId="10386" builtinId="9" hidden="1"/>
    <cellStyle name="Lien hypertexte visité" xfId="10390" builtinId="9" hidden="1"/>
    <cellStyle name="Lien hypertexte visité" xfId="10398" builtinId="9" hidden="1"/>
    <cellStyle name="Lien hypertexte visité" xfId="10402" builtinId="9" hidden="1"/>
    <cellStyle name="Lien hypertexte visité" xfId="10406" builtinId="9" hidden="1"/>
    <cellStyle name="Lien hypertexte visité" xfId="10414" builtinId="9" hidden="1"/>
    <cellStyle name="Lien hypertexte visité" xfId="10418" builtinId="9" hidden="1"/>
    <cellStyle name="Lien hypertexte visité" xfId="10422" builtinId="9" hidden="1"/>
    <cellStyle name="Lien hypertexte visité" xfId="10430" builtinId="9" hidden="1"/>
    <cellStyle name="Lien hypertexte visité" xfId="10434" builtinId="9" hidden="1"/>
    <cellStyle name="Lien hypertexte visité" xfId="10438" builtinId="9" hidden="1"/>
    <cellStyle name="Lien hypertexte visité" xfId="10446" builtinId="9" hidden="1"/>
    <cellStyle name="Lien hypertexte visité" xfId="10450" builtinId="9" hidden="1"/>
    <cellStyle name="Lien hypertexte visité" xfId="10454" builtinId="9" hidden="1"/>
    <cellStyle name="Lien hypertexte visité" xfId="10462" builtinId="9" hidden="1"/>
    <cellStyle name="Lien hypertexte visité" xfId="10466" builtinId="9" hidden="1"/>
    <cellStyle name="Lien hypertexte visité" xfId="10470" builtinId="9" hidden="1"/>
    <cellStyle name="Lien hypertexte visité" xfId="10478" builtinId="9" hidden="1"/>
    <cellStyle name="Lien hypertexte visité" xfId="10482" builtinId="9" hidden="1"/>
    <cellStyle name="Lien hypertexte visité" xfId="10486" builtinId="9" hidden="1"/>
    <cellStyle name="Lien hypertexte visité" xfId="10494" builtinId="9" hidden="1"/>
    <cellStyle name="Lien hypertexte visité" xfId="10498" builtinId="9" hidden="1"/>
    <cellStyle name="Lien hypertexte visité" xfId="10502" builtinId="9" hidden="1"/>
    <cellStyle name="Lien hypertexte visité" xfId="10510" builtinId="9" hidden="1"/>
    <cellStyle name="Lien hypertexte visité" xfId="10514" builtinId="9" hidden="1"/>
    <cellStyle name="Lien hypertexte visité" xfId="10518" builtinId="9" hidden="1"/>
    <cellStyle name="Lien hypertexte visité" xfId="10526" builtinId="9" hidden="1"/>
    <cellStyle name="Lien hypertexte visité" xfId="10530" builtinId="9" hidden="1"/>
    <cellStyle name="Lien hypertexte visité" xfId="10534" builtinId="9" hidden="1"/>
    <cellStyle name="Lien hypertexte visité" xfId="10542" builtinId="9" hidden="1"/>
    <cellStyle name="Lien hypertexte visité" xfId="10546" builtinId="9" hidden="1"/>
    <cellStyle name="Lien hypertexte visité" xfId="10550" builtinId="9" hidden="1"/>
    <cellStyle name="Lien hypertexte visité" xfId="10558" builtinId="9" hidden="1"/>
    <cellStyle name="Lien hypertexte visité" xfId="10562" builtinId="9" hidden="1"/>
    <cellStyle name="Lien hypertexte visité" xfId="10566" builtinId="9" hidden="1"/>
    <cellStyle name="Lien hypertexte visité" xfId="10574" builtinId="9" hidden="1"/>
    <cellStyle name="Lien hypertexte visité" xfId="10578" builtinId="9" hidden="1"/>
    <cellStyle name="Lien hypertexte visité" xfId="10582" builtinId="9" hidden="1"/>
    <cellStyle name="Lien hypertexte visité" xfId="10590" builtinId="9" hidden="1"/>
    <cellStyle name="Lien hypertexte visité" xfId="10594" builtinId="9" hidden="1"/>
    <cellStyle name="Lien hypertexte visité" xfId="10598" builtinId="9" hidden="1"/>
    <cellStyle name="Lien hypertexte visité" xfId="10606" builtinId="9" hidden="1"/>
    <cellStyle name="Lien hypertexte visité" xfId="10610" builtinId="9" hidden="1"/>
    <cellStyle name="Lien hypertexte visité" xfId="10614" builtinId="9" hidden="1"/>
    <cellStyle name="Lien hypertexte visité" xfId="10622" builtinId="9" hidden="1"/>
    <cellStyle name="Lien hypertexte visité" xfId="10626" builtinId="9" hidden="1"/>
    <cellStyle name="Lien hypertexte visité" xfId="10630" builtinId="9" hidden="1"/>
    <cellStyle name="Lien hypertexte visité" xfId="10638" builtinId="9" hidden="1"/>
    <cellStyle name="Lien hypertexte visité" xfId="10642" builtinId="9" hidden="1"/>
    <cellStyle name="Lien hypertexte visité" xfId="10646" builtinId="9" hidden="1"/>
    <cellStyle name="Lien hypertexte visité" xfId="10654" builtinId="9" hidden="1"/>
    <cellStyle name="Lien hypertexte visité" xfId="10658" builtinId="9" hidden="1"/>
    <cellStyle name="Lien hypertexte visité" xfId="10662" builtinId="9" hidden="1"/>
    <cellStyle name="Lien hypertexte visité" xfId="10670" builtinId="9" hidden="1"/>
    <cellStyle name="Lien hypertexte visité" xfId="10674" builtinId="9" hidden="1"/>
    <cellStyle name="Lien hypertexte visité" xfId="10678" builtinId="9" hidden="1"/>
    <cellStyle name="Lien hypertexte visité" xfId="10686" builtinId="9" hidden="1"/>
    <cellStyle name="Lien hypertexte visité" xfId="10690" builtinId="9" hidden="1"/>
    <cellStyle name="Lien hypertexte visité" xfId="10694" builtinId="9" hidden="1"/>
    <cellStyle name="Lien hypertexte visité" xfId="10702" builtinId="9" hidden="1"/>
    <cellStyle name="Lien hypertexte visité" xfId="10706" builtinId="9" hidden="1"/>
    <cellStyle name="Lien hypertexte visité" xfId="10710" builtinId="9" hidden="1"/>
    <cellStyle name="Lien hypertexte visité" xfId="10718" builtinId="9" hidden="1"/>
    <cellStyle name="Lien hypertexte visité" xfId="10722" builtinId="9" hidden="1"/>
    <cellStyle name="Lien hypertexte visité" xfId="10726" builtinId="9" hidden="1"/>
    <cellStyle name="Lien hypertexte visité" xfId="10734" builtinId="9" hidden="1"/>
    <cellStyle name="Lien hypertexte visité" xfId="10738" builtinId="9" hidden="1"/>
    <cellStyle name="Lien hypertexte visité" xfId="10742" builtinId="9" hidden="1"/>
    <cellStyle name="Lien hypertexte visité" xfId="10750" builtinId="9" hidden="1"/>
    <cellStyle name="Lien hypertexte visité" xfId="10754" builtinId="9" hidden="1"/>
    <cellStyle name="Lien hypertexte visité" xfId="10758" builtinId="9" hidden="1"/>
    <cellStyle name="Lien hypertexte visité" xfId="10766" builtinId="9" hidden="1"/>
    <cellStyle name="Lien hypertexte visité" xfId="10770" builtinId="9" hidden="1"/>
    <cellStyle name="Lien hypertexte visité" xfId="10774" builtinId="9" hidden="1"/>
    <cellStyle name="Lien hypertexte visité" xfId="10782" builtinId="9" hidden="1"/>
    <cellStyle name="Lien hypertexte visité" xfId="10786" builtinId="9" hidden="1"/>
    <cellStyle name="Lien hypertexte visité" xfId="10790" builtinId="9" hidden="1"/>
    <cellStyle name="Lien hypertexte visité" xfId="10798" builtinId="9" hidden="1"/>
    <cellStyle name="Lien hypertexte visité" xfId="10802" builtinId="9" hidden="1"/>
    <cellStyle name="Lien hypertexte visité" xfId="10806" builtinId="9" hidden="1"/>
    <cellStyle name="Lien hypertexte visité" xfId="10814" builtinId="9" hidden="1"/>
    <cellStyle name="Lien hypertexte visité" xfId="10818" builtinId="9" hidden="1"/>
    <cellStyle name="Lien hypertexte visité" xfId="10822" builtinId="9" hidden="1"/>
    <cellStyle name="Lien hypertexte visité" xfId="10830" builtinId="9" hidden="1"/>
    <cellStyle name="Lien hypertexte visité" xfId="10834" builtinId="9" hidden="1"/>
    <cellStyle name="Lien hypertexte visité" xfId="10838" builtinId="9" hidden="1"/>
    <cellStyle name="Lien hypertexte visité" xfId="10846" builtinId="9" hidden="1"/>
    <cellStyle name="Lien hypertexte visité" xfId="10850" builtinId="9" hidden="1"/>
    <cellStyle name="Lien hypertexte visité" xfId="10854" builtinId="9" hidden="1"/>
    <cellStyle name="Lien hypertexte visité" xfId="10862" builtinId="9" hidden="1"/>
    <cellStyle name="Lien hypertexte visité" xfId="10866" builtinId="9" hidden="1"/>
    <cellStyle name="Lien hypertexte visité" xfId="10870" builtinId="9" hidden="1"/>
    <cellStyle name="Lien hypertexte visité" xfId="10878" builtinId="9" hidden="1"/>
    <cellStyle name="Lien hypertexte visité" xfId="10882" builtinId="9" hidden="1"/>
    <cellStyle name="Lien hypertexte visité" xfId="10886" builtinId="9" hidden="1"/>
    <cellStyle name="Lien hypertexte visité" xfId="10894" builtinId="9" hidden="1"/>
    <cellStyle name="Lien hypertexte visité" xfId="10898" builtinId="9" hidden="1"/>
    <cellStyle name="Lien hypertexte visité" xfId="10902" builtinId="9" hidden="1"/>
    <cellStyle name="Lien hypertexte visité" xfId="10910" builtinId="9" hidden="1"/>
    <cellStyle name="Lien hypertexte visité" xfId="10914" builtinId="9" hidden="1"/>
    <cellStyle name="Lien hypertexte visité" xfId="10918" builtinId="9" hidden="1"/>
    <cellStyle name="Lien hypertexte visité" xfId="10926" builtinId="9" hidden="1"/>
    <cellStyle name="Lien hypertexte visité" xfId="10930" builtinId="9" hidden="1"/>
    <cellStyle name="Lien hypertexte visité" xfId="10934" builtinId="9" hidden="1"/>
    <cellStyle name="Lien hypertexte visité" xfId="10942" builtinId="9" hidden="1"/>
    <cellStyle name="Lien hypertexte visité" xfId="10946" builtinId="9" hidden="1"/>
    <cellStyle name="Lien hypertexte visité" xfId="10950" builtinId="9" hidden="1"/>
    <cellStyle name="Lien hypertexte visité" xfId="10958" builtinId="9" hidden="1"/>
    <cellStyle name="Lien hypertexte visité" xfId="10962" builtinId="9" hidden="1"/>
    <cellStyle name="Lien hypertexte visité" xfId="10966" builtinId="9" hidden="1"/>
    <cellStyle name="Lien hypertexte visité" xfId="10974" builtinId="9" hidden="1"/>
    <cellStyle name="Lien hypertexte visité" xfId="10978" builtinId="9" hidden="1"/>
    <cellStyle name="Lien hypertexte visité" xfId="10982" builtinId="9" hidden="1"/>
    <cellStyle name="Lien hypertexte visité" xfId="10990" builtinId="9" hidden="1"/>
    <cellStyle name="Lien hypertexte visité" xfId="10994" builtinId="9" hidden="1"/>
    <cellStyle name="Lien hypertexte visité" xfId="10998" builtinId="9" hidden="1"/>
    <cellStyle name="Lien hypertexte visité" xfId="11006" builtinId="9" hidden="1"/>
    <cellStyle name="Lien hypertexte visité" xfId="11010" builtinId="9" hidden="1"/>
    <cellStyle name="Lien hypertexte visité" xfId="11014" builtinId="9" hidden="1"/>
    <cellStyle name="Lien hypertexte visité" xfId="11022" builtinId="9" hidden="1"/>
    <cellStyle name="Lien hypertexte visité" xfId="11026" builtinId="9" hidden="1"/>
    <cellStyle name="Lien hypertexte visité" xfId="11030" builtinId="9" hidden="1"/>
    <cellStyle name="Lien hypertexte visité" xfId="11038" builtinId="9" hidden="1"/>
    <cellStyle name="Lien hypertexte visité" xfId="11042" builtinId="9" hidden="1"/>
    <cellStyle name="Lien hypertexte visité" xfId="11046" builtinId="9" hidden="1"/>
    <cellStyle name="Lien hypertexte visité" xfId="11054" builtinId="9" hidden="1"/>
    <cellStyle name="Lien hypertexte visité" xfId="11058" builtinId="9" hidden="1"/>
    <cellStyle name="Lien hypertexte visité" xfId="11062" builtinId="9" hidden="1"/>
    <cellStyle name="Lien hypertexte visité" xfId="11070" builtinId="9" hidden="1"/>
    <cellStyle name="Lien hypertexte visité" xfId="11074" builtinId="9" hidden="1"/>
    <cellStyle name="Lien hypertexte visité" xfId="11078" builtinId="9" hidden="1"/>
    <cellStyle name="Lien hypertexte visité" xfId="11086" builtinId="9" hidden="1"/>
    <cellStyle name="Lien hypertexte visité" xfId="11090" builtinId="9" hidden="1"/>
    <cellStyle name="Lien hypertexte visité" xfId="11094" builtinId="9" hidden="1"/>
    <cellStyle name="Lien hypertexte visité" xfId="11102" builtinId="9" hidden="1"/>
    <cellStyle name="Lien hypertexte visité" xfId="11106" builtinId="9" hidden="1"/>
    <cellStyle name="Lien hypertexte visité" xfId="11110" builtinId="9" hidden="1"/>
    <cellStyle name="Lien hypertexte visité" xfId="11118" builtinId="9" hidden="1"/>
    <cellStyle name="Lien hypertexte visité" xfId="11122" builtinId="9" hidden="1"/>
    <cellStyle name="Lien hypertexte visité" xfId="11126" builtinId="9" hidden="1"/>
    <cellStyle name="Lien hypertexte visité" xfId="11134" builtinId="9" hidden="1"/>
    <cellStyle name="Lien hypertexte visité" xfId="11138" builtinId="9" hidden="1"/>
    <cellStyle name="Lien hypertexte visité" xfId="11142" builtinId="9" hidden="1"/>
    <cellStyle name="Lien hypertexte visité" xfId="11150" builtinId="9" hidden="1"/>
    <cellStyle name="Lien hypertexte visité" xfId="11154" builtinId="9" hidden="1"/>
    <cellStyle name="Lien hypertexte visité" xfId="11158" builtinId="9" hidden="1"/>
    <cellStyle name="Lien hypertexte visité" xfId="11166" builtinId="9" hidden="1"/>
    <cellStyle name="Lien hypertexte visité" xfId="11170" builtinId="9" hidden="1"/>
    <cellStyle name="Lien hypertexte visité" xfId="11174" builtinId="9" hidden="1"/>
    <cellStyle name="Lien hypertexte visité" xfId="11182" builtinId="9" hidden="1"/>
    <cellStyle name="Lien hypertexte visité" xfId="11186" builtinId="9" hidden="1"/>
    <cellStyle name="Lien hypertexte visité" xfId="11190" builtinId="9" hidden="1"/>
    <cellStyle name="Lien hypertexte visité" xfId="11198" builtinId="9" hidden="1"/>
    <cellStyle name="Lien hypertexte visité" xfId="11202" builtinId="9" hidden="1"/>
    <cellStyle name="Lien hypertexte visité" xfId="11206" builtinId="9" hidden="1"/>
    <cellStyle name="Lien hypertexte visité" xfId="11214" builtinId="9" hidden="1"/>
    <cellStyle name="Lien hypertexte visité" xfId="11218" builtinId="9" hidden="1"/>
    <cellStyle name="Lien hypertexte visité" xfId="11222" builtinId="9" hidden="1"/>
    <cellStyle name="Lien hypertexte visité" xfId="11230" builtinId="9" hidden="1"/>
    <cellStyle name="Lien hypertexte visité" xfId="11234" builtinId="9" hidden="1"/>
    <cellStyle name="Lien hypertexte visité" xfId="11238" builtinId="9" hidden="1"/>
    <cellStyle name="Lien hypertexte visité" xfId="11246" builtinId="9" hidden="1"/>
    <cellStyle name="Lien hypertexte visité" xfId="11250" builtinId="9" hidden="1"/>
    <cellStyle name="Lien hypertexte visité" xfId="11254" builtinId="9" hidden="1"/>
    <cellStyle name="Lien hypertexte visité" xfId="11262" builtinId="9" hidden="1"/>
    <cellStyle name="Lien hypertexte visité" xfId="11266" builtinId="9" hidden="1"/>
    <cellStyle name="Lien hypertexte visité" xfId="11270" builtinId="9" hidden="1"/>
    <cellStyle name="Lien hypertexte visité" xfId="11278" builtinId="9" hidden="1"/>
    <cellStyle name="Lien hypertexte visité" xfId="11282" builtinId="9" hidden="1"/>
    <cellStyle name="Lien hypertexte visité" xfId="11286" builtinId="9" hidden="1"/>
    <cellStyle name="Lien hypertexte visité" xfId="11294" builtinId="9" hidden="1"/>
    <cellStyle name="Lien hypertexte visité" xfId="11298" builtinId="9" hidden="1"/>
    <cellStyle name="Lien hypertexte visité" xfId="11302" builtinId="9" hidden="1"/>
    <cellStyle name="Lien hypertexte visité" xfId="11310" builtinId="9" hidden="1"/>
    <cellStyle name="Lien hypertexte visité" xfId="11314" builtinId="9" hidden="1"/>
    <cellStyle name="Lien hypertexte visité" xfId="11318" builtinId="9" hidden="1"/>
    <cellStyle name="Lien hypertexte visité" xfId="11326" builtinId="9" hidden="1"/>
    <cellStyle name="Lien hypertexte visité" xfId="11330" builtinId="9" hidden="1"/>
    <cellStyle name="Lien hypertexte visité" xfId="11334" builtinId="9" hidden="1"/>
    <cellStyle name="Lien hypertexte visité" xfId="11342" builtinId="9" hidden="1"/>
    <cellStyle name="Lien hypertexte visité" xfId="11346" builtinId="9" hidden="1"/>
    <cellStyle name="Lien hypertexte visité" xfId="11350" builtinId="9" hidden="1"/>
    <cellStyle name="Lien hypertexte visité" xfId="11358" builtinId="9" hidden="1"/>
    <cellStyle name="Lien hypertexte visité" xfId="11362" builtinId="9" hidden="1"/>
    <cellStyle name="Lien hypertexte visité" xfId="11366" builtinId="9" hidden="1"/>
    <cellStyle name="Lien hypertexte visité" xfId="11374" builtinId="9" hidden="1"/>
    <cellStyle name="Lien hypertexte visité" xfId="11378" builtinId="9" hidden="1"/>
    <cellStyle name="Lien hypertexte visité" xfId="11382" builtinId="9" hidden="1"/>
    <cellStyle name="Lien hypertexte visité" xfId="11390" builtinId="9" hidden="1"/>
    <cellStyle name="Lien hypertexte visité" xfId="11394" builtinId="9" hidden="1"/>
    <cellStyle name="Lien hypertexte visité" xfId="11398" builtinId="9" hidden="1"/>
    <cellStyle name="Lien hypertexte visité" xfId="11406" builtinId="9" hidden="1"/>
    <cellStyle name="Lien hypertexte visité" xfId="11410" builtinId="9" hidden="1"/>
    <cellStyle name="Lien hypertexte visité" xfId="11414" builtinId="9" hidden="1"/>
    <cellStyle name="Lien hypertexte visité" xfId="11422" builtinId="9" hidden="1"/>
    <cellStyle name="Lien hypertexte visité" xfId="11426" builtinId="9" hidden="1"/>
    <cellStyle name="Lien hypertexte visité" xfId="11430" builtinId="9" hidden="1"/>
    <cellStyle name="Lien hypertexte visité" xfId="11438" builtinId="9" hidden="1"/>
    <cellStyle name="Lien hypertexte visité" xfId="11442" builtinId="9" hidden="1"/>
    <cellStyle name="Lien hypertexte visité" xfId="11446" builtinId="9" hidden="1"/>
    <cellStyle name="Lien hypertexte visité" xfId="11454" builtinId="9" hidden="1"/>
    <cellStyle name="Lien hypertexte visité" xfId="11458" builtinId="9" hidden="1"/>
    <cellStyle name="Lien hypertexte visité" xfId="11462" builtinId="9" hidden="1"/>
    <cellStyle name="Lien hypertexte visité" xfId="11470" builtinId="9" hidden="1"/>
    <cellStyle name="Lien hypertexte visité" xfId="11474" builtinId="9" hidden="1"/>
    <cellStyle name="Lien hypertexte visité" xfId="11478" builtinId="9" hidden="1"/>
    <cellStyle name="Lien hypertexte visité" xfId="11486" builtinId="9" hidden="1"/>
    <cellStyle name="Lien hypertexte visité" xfId="11490" builtinId="9" hidden="1"/>
    <cellStyle name="Lien hypertexte visité" xfId="11494" builtinId="9" hidden="1"/>
    <cellStyle name="Lien hypertexte visité" xfId="11502" builtinId="9" hidden="1"/>
    <cellStyle name="Lien hypertexte visité" xfId="11506" builtinId="9" hidden="1"/>
    <cellStyle name="Lien hypertexte visité" xfId="11510" builtinId="9" hidden="1"/>
    <cellStyle name="Lien hypertexte visité" xfId="11518" builtinId="9" hidden="1"/>
    <cellStyle name="Lien hypertexte visité" xfId="11522" builtinId="9" hidden="1"/>
    <cellStyle name="Lien hypertexte visité" xfId="11526" builtinId="9" hidden="1"/>
    <cellStyle name="Lien hypertexte visité" xfId="11534" builtinId="9" hidden="1"/>
    <cellStyle name="Lien hypertexte visité" xfId="11538" builtinId="9" hidden="1"/>
    <cellStyle name="Lien hypertexte visité" xfId="11542" builtinId="9" hidden="1"/>
    <cellStyle name="Lien hypertexte visité" xfId="11550" builtinId="9" hidden="1"/>
    <cellStyle name="Lien hypertexte visité" xfId="11554" builtinId="9" hidden="1"/>
    <cellStyle name="Lien hypertexte visité" xfId="11558" builtinId="9" hidden="1"/>
    <cellStyle name="Lien hypertexte visité" xfId="11566" builtinId="9" hidden="1"/>
    <cellStyle name="Lien hypertexte visité" xfId="11570" builtinId="9" hidden="1"/>
    <cellStyle name="Lien hypertexte visité" xfId="11574" builtinId="9" hidden="1"/>
    <cellStyle name="Lien hypertexte visité" xfId="11582" builtinId="9" hidden="1"/>
    <cellStyle name="Lien hypertexte visité" xfId="11586" builtinId="9" hidden="1"/>
    <cellStyle name="Lien hypertexte visité" xfId="11590" builtinId="9" hidden="1"/>
    <cellStyle name="Lien hypertexte visité" xfId="11598" builtinId="9" hidden="1"/>
    <cellStyle name="Lien hypertexte visité" xfId="11602" builtinId="9" hidden="1"/>
    <cellStyle name="Lien hypertexte visité" xfId="11606" builtinId="9" hidden="1"/>
    <cellStyle name="Lien hypertexte visité" xfId="11614" builtinId="9" hidden="1"/>
    <cellStyle name="Lien hypertexte visité" xfId="11618" builtinId="9" hidden="1"/>
    <cellStyle name="Lien hypertexte visité" xfId="11622" builtinId="9" hidden="1"/>
    <cellStyle name="Lien hypertexte visité" xfId="11630" builtinId="9" hidden="1"/>
    <cellStyle name="Lien hypertexte visité" xfId="11634" builtinId="9" hidden="1"/>
    <cellStyle name="Lien hypertexte visité" xfId="11638" builtinId="9" hidden="1"/>
    <cellStyle name="Lien hypertexte visité" xfId="11646" builtinId="9" hidden="1"/>
    <cellStyle name="Lien hypertexte visité" xfId="11650" builtinId="9" hidden="1"/>
    <cellStyle name="Lien hypertexte visité" xfId="11654" builtinId="9" hidden="1"/>
    <cellStyle name="Lien hypertexte visité" xfId="11662" builtinId="9" hidden="1"/>
    <cellStyle name="Lien hypertexte visité" xfId="11666" builtinId="9" hidden="1"/>
    <cellStyle name="Lien hypertexte visité" xfId="11670" builtinId="9" hidden="1"/>
    <cellStyle name="Lien hypertexte visité" xfId="11678" builtinId="9" hidden="1"/>
    <cellStyle name="Lien hypertexte visité" xfId="11682" builtinId="9" hidden="1"/>
    <cellStyle name="Lien hypertexte visité" xfId="11686" builtinId="9" hidden="1"/>
    <cellStyle name="Lien hypertexte visité" xfId="11694" builtinId="9" hidden="1"/>
    <cellStyle name="Lien hypertexte visité" xfId="11698" builtinId="9" hidden="1"/>
    <cellStyle name="Lien hypertexte visité" xfId="11702" builtinId="9" hidden="1"/>
    <cellStyle name="Lien hypertexte visité" xfId="11710" builtinId="9" hidden="1"/>
    <cellStyle name="Lien hypertexte visité" xfId="11714" builtinId="9" hidden="1"/>
    <cellStyle name="Lien hypertexte visité" xfId="11718" builtinId="9" hidden="1"/>
    <cellStyle name="Lien hypertexte visité" xfId="11726" builtinId="9" hidden="1"/>
    <cellStyle name="Lien hypertexte visité" xfId="11730" builtinId="9" hidden="1"/>
    <cellStyle name="Lien hypertexte visité" xfId="11734" builtinId="9" hidden="1"/>
    <cellStyle name="Lien hypertexte visité" xfId="11742" builtinId="9" hidden="1"/>
    <cellStyle name="Lien hypertexte visité" xfId="11746" builtinId="9" hidden="1"/>
    <cellStyle name="Lien hypertexte visité" xfId="11750" builtinId="9" hidden="1"/>
    <cellStyle name="Lien hypertexte visité" xfId="11758" builtinId="9" hidden="1"/>
    <cellStyle name="Lien hypertexte visité" xfId="11762" builtinId="9" hidden="1"/>
    <cellStyle name="Lien hypertexte visité" xfId="11766" builtinId="9" hidden="1"/>
    <cellStyle name="Lien hypertexte visité" xfId="11774" builtinId="9" hidden="1"/>
    <cellStyle name="Lien hypertexte visité" xfId="11778" builtinId="9" hidden="1"/>
    <cellStyle name="Lien hypertexte visité" xfId="11782" builtinId="9" hidden="1"/>
    <cellStyle name="Lien hypertexte visité" xfId="11790" builtinId="9" hidden="1"/>
    <cellStyle name="Lien hypertexte visité" xfId="11794" builtinId="9" hidden="1"/>
    <cellStyle name="Lien hypertexte visité" xfId="11798" builtinId="9" hidden="1"/>
    <cellStyle name="Lien hypertexte visité" xfId="11806" builtinId="9" hidden="1"/>
    <cellStyle name="Lien hypertexte visité" xfId="11810" builtinId="9" hidden="1"/>
    <cellStyle name="Lien hypertexte visité" xfId="11814" builtinId="9" hidden="1"/>
    <cellStyle name="Lien hypertexte visité" xfId="11822" builtinId="9" hidden="1"/>
    <cellStyle name="Lien hypertexte visité" xfId="11826" builtinId="9" hidden="1"/>
    <cellStyle name="Lien hypertexte visité" xfId="11830" builtinId="9" hidden="1"/>
    <cellStyle name="Lien hypertexte visité" xfId="11838" builtinId="9" hidden="1"/>
    <cellStyle name="Lien hypertexte visité" xfId="11842" builtinId="9" hidden="1"/>
    <cellStyle name="Lien hypertexte visité" xfId="11846" builtinId="9" hidden="1"/>
    <cellStyle name="Lien hypertexte visité" xfId="11854" builtinId="9" hidden="1"/>
    <cellStyle name="Lien hypertexte visité" xfId="11858" builtinId="9" hidden="1"/>
    <cellStyle name="Lien hypertexte visité" xfId="11862" builtinId="9" hidden="1"/>
    <cellStyle name="Lien hypertexte visité" xfId="11870" builtinId="9" hidden="1"/>
    <cellStyle name="Lien hypertexte visité" xfId="11874" builtinId="9" hidden="1"/>
    <cellStyle name="Lien hypertexte visité" xfId="11878" builtinId="9" hidden="1"/>
    <cellStyle name="Lien hypertexte visité" xfId="11886" builtinId="9" hidden="1"/>
    <cellStyle name="Lien hypertexte visité" xfId="11890" builtinId="9" hidden="1"/>
    <cellStyle name="Lien hypertexte visité" xfId="11894" builtinId="9" hidden="1"/>
    <cellStyle name="Lien hypertexte visité" xfId="11902" builtinId="9" hidden="1"/>
    <cellStyle name="Lien hypertexte visité" xfId="11906" builtinId="9" hidden="1"/>
    <cellStyle name="Lien hypertexte visité" xfId="11910" builtinId="9" hidden="1"/>
    <cellStyle name="Lien hypertexte visité" xfId="11918" builtinId="9" hidden="1"/>
    <cellStyle name="Lien hypertexte visité" xfId="11922" builtinId="9" hidden="1"/>
    <cellStyle name="Lien hypertexte visité" xfId="11926" builtinId="9" hidden="1"/>
    <cellStyle name="Lien hypertexte visité" xfId="11934" builtinId="9" hidden="1"/>
    <cellStyle name="Lien hypertexte visité" xfId="11938" builtinId="9" hidden="1"/>
    <cellStyle name="Lien hypertexte visité" xfId="11942" builtinId="9" hidden="1"/>
    <cellStyle name="Lien hypertexte visité" xfId="11950" builtinId="9" hidden="1"/>
    <cellStyle name="Lien hypertexte visité" xfId="11954" builtinId="9" hidden="1"/>
    <cellStyle name="Lien hypertexte visité" xfId="11958" builtinId="9" hidden="1"/>
    <cellStyle name="Lien hypertexte visité" xfId="11966" builtinId="9" hidden="1"/>
    <cellStyle name="Lien hypertexte visité" xfId="11970" builtinId="9" hidden="1"/>
    <cellStyle name="Lien hypertexte visité" xfId="11974" builtinId="9" hidden="1"/>
    <cellStyle name="Lien hypertexte visité" xfId="11982" builtinId="9" hidden="1"/>
    <cellStyle name="Lien hypertexte visité" xfId="11986" builtinId="9" hidden="1"/>
    <cellStyle name="Lien hypertexte visité" xfId="11990" builtinId="9" hidden="1"/>
    <cellStyle name="Lien hypertexte visité" xfId="11998" builtinId="9" hidden="1"/>
    <cellStyle name="Lien hypertexte visité" xfId="12002" builtinId="9" hidden="1"/>
    <cellStyle name="Lien hypertexte visité" xfId="12006" builtinId="9" hidden="1"/>
    <cellStyle name="Lien hypertexte visité" xfId="12014" builtinId="9" hidden="1"/>
    <cellStyle name="Lien hypertexte visité" xfId="12018" builtinId="9" hidden="1"/>
    <cellStyle name="Lien hypertexte visité" xfId="12022" builtinId="9" hidden="1"/>
    <cellStyle name="Lien hypertexte visité" xfId="12030" builtinId="9" hidden="1"/>
    <cellStyle name="Lien hypertexte visité" xfId="12034" builtinId="9" hidden="1"/>
    <cellStyle name="Lien hypertexte visité" xfId="12038" builtinId="9" hidden="1"/>
    <cellStyle name="Lien hypertexte visité" xfId="12046" builtinId="9" hidden="1"/>
    <cellStyle name="Lien hypertexte visité" xfId="12050" builtinId="9" hidden="1"/>
    <cellStyle name="Lien hypertexte visité" xfId="12054" builtinId="9" hidden="1"/>
    <cellStyle name="Lien hypertexte visité" xfId="12062" builtinId="9" hidden="1"/>
    <cellStyle name="Lien hypertexte visité" xfId="12066" builtinId="9" hidden="1"/>
    <cellStyle name="Lien hypertexte visité" xfId="12070" builtinId="9" hidden="1"/>
    <cellStyle name="Lien hypertexte visité" xfId="12078" builtinId="9" hidden="1"/>
    <cellStyle name="Lien hypertexte visité" xfId="12082" builtinId="9" hidden="1"/>
    <cellStyle name="Lien hypertexte visité" xfId="12086" builtinId="9" hidden="1"/>
    <cellStyle name="Lien hypertexte visité" xfId="12094" builtinId="9" hidden="1"/>
    <cellStyle name="Lien hypertexte visité" xfId="12098" builtinId="9" hidden="1"/>
    <cellStyle name="Lien hypertexte visité" xfId="12102" builtinId="9" hidden="1"/>
    <cellStyle name="Lien hypertexte visité" xfId="12110" builtinId="9" hidden="1"/>
    <cellStyle name="Lien hypertexte visité" xfId="12114" builtinId="9" hidden="1"/>
    <cellStyle name="Lien hypertexte visité" xfId="12118" builtinId="9" hidden="1"/>
    <cellStyle name="Lien hypertexte visité" xfId="12126" builtinId="9" hidden="1"/>
    <cellStyle name="Lien hypertexte visité" xfId="12130" builtinId="9" hidden="1"/>
    <cellStyle name="Lien hypertexte visité" xfId="12134" builtinId="9" hidden="1"/>
    <cellStyle name="Lien hypertexte visité" xfId="12142" builtinId="9" hidden="1"/>
    <cellStyle name="Lien hypertexte visité" xfId="12146" builtinId="9" hidden="1"/>
    <cellStyle name="Lien hypertexte visité" xfId="12150" builtinId="9" hidden="1"/>
    <cellStyle name="Lien hypertexte visité" xfId="12158" builtinId="9" hidden="1"/>
    <cellStyle name="Lien hypertexte visité" xfId="12162" builtinId="9" hidden="1"/>
    <cellStyle name="Lien hypertexte visité" xfId="12166" builtinId="9" hidden="1"/>
    <cellStyle name="Lien hypertexte visité" xfId="12174" builtinId="9" hidden="1"/>
    <cellStyle name="Lien hypertexte visité" xfId="12178" builtinId="9" hidden="1"/>
    <cellStyle name="Lien hypertexte visité" xfId="12182" builtinId="9" hidden="1"/>
    <cellStyle name="Lien hypertexte visité" xfId="12190" builtinId="9" hidden="1"/>
    <cellStyle name="Lien hypertexte visité" xfId="12194" builtinId="9" hidden="1"/>
    <cellStyle name="Lien hypertexte visité" xfId="12198" builtinId="9" hidden="1"/>
    <cellStyle name="Lien hypertexte visité" xfId="12206" builtinId="9" hidden="1"/>
    <cellStyle name="Lien hypertexte visité" xfId="12210" builtinId="9" hidden="1"/>
    <cellStyle name="Lien hypertexte visité" xfId="12214" builtinId="9" hidden="1"/>
    <cellStyle name="Lien hypertexte visité" xfId="12222" builtinId="9" hidden="1"/>
    <cellStyle name="Lien hypertexte visité" xfId="12226" builtinId="9" hidden="1"/>
    <cellStyle name="Lien hypertexte visité" xfId="12230" builtinId="9" hidden="1"/>
    <cellStyle name="Lien hypertexte visité" xfId="12238" builtinId="9" hidden="1"/>
    <cellStyle name="Lien hypertexte visité" xfId="12242" builtinId="9" hidden="1"/>
    <cellStyle name="Lien hypertexte visité" xfId="12246" builtinId="9" hidden="1"/>
    <cellStyle name="Lien hypertexte visité" xfId="12254" builtinId="9" hidden="1"/>
    <cellStyle name="Lien hypertexte visité" xfId="12258" builtinId="9" hidden="1"/>
    <cellStyle name="Lien hypertexte visité" xfId="12262" builtinId="9" hidden="1"/>
    <cellStyle name="Lien hypertexte visité" xfId="12270" builtinId="9" hidden="1"/>
    <cellStyle name="Lien hypertexte visité" xfId="12274" builtinId="9" hidden="1"/>
    <cellStyle name="Lien hypertexte visité" xfId="12278" builtinId="9" hidden="1"/>
    <cellStyle name="Lien hypertexte visité" xfId="12286" builtinId="9" hidden="1"/>
    <cellStyle name="Lien hypertexte visité" xfId="12290" builtinId="9" hidden="1"/>
    <cellStyle name="Lien hypertexte visité" xfId="12294" builtinId="9" hidden="1"/>
    <cellStyle name="Lien hypertexte visité" xfId="12302" builtinId="9" hidden="1"/>
    <cellStyle name="Lien hypertexte visité" xfId="12306" builtinId="9" hidden="1"/>
    <cellStyle name="Lien hypertexte visité" xfId="12310" builtinId="9" hidden="1"/>
    <cellStyle name="Lien hypertexte visité" xfId="12318" builtinId="9" hidden="1"/>
    <cellStyle name="Lien hypertexte visité" xfId="12322" builtinId="9" hidden="1"/>
    <cellStyle name="Lien hypertexte visité" xfId="12326" builtinId="9" hidden="1"/>
    <cellStyle name="Lien hypertexte visité" xfId="12334" builtinId="9" hidden="1"/>
    <cellStyle name="Lien hypertexte visité" xfId="12338" builtinId="9" hidden="1"/>
    <cellStyle name="Lien hypertexte visité" xfId="12342" builtinId="9" hidden="1"/>
    <cellStyle name="Lien hypertexte visité" xfId="12350" builtinId="9" hidden="1"/>
    <cellStyle name="Lien hypertexte visité" xfId="12354" builtinId="9" hidden="1"/>
    <cellStyle name="Lien hypertexte visité" xfId="12358" builtinId="9" hidden="1"/>
    <cellStyle name="Lien hypertexte visité" xfId="12366" builtinId="9" hidden="1"/>
    <cellStyle name="Lien hypertexte visité" xfId="12370" builtinId="9" hidden="1"/>
    <cellStyle name="Lien hypertexte visité" xfId="12374" builtinId="9" hidden="1"/>
    <cellStyle name="Lien hypertexte visité" xfId="12382" builtinId="9" hidden="1"/>
    <cellStyle name="Lien hypertexte visité" xfId="12386" builtinId="9" hidden="1"/>
    <cellStyle name="Lien hypertexte visité" xfId="12390" builtinId="9" hidden="1"/>
    <cellStyle name="Lien hypertexte visité" xfId="12398" builtinId="9" hidden="1"/>
    <cellStyle name="Lien hypertexte visité" xfId="12402" builtinId="9" hidden="1"/>
    <cellStyle name="Lien hypertexte visité" xfId="12406" builtinId="9" hidden="1"/>
    <cellStyle name="Lien hypertexte visité" xfId="12414" builtinId="9" hidden="1"/>
    <cellStyle name="Lien hypertexte visité" xfId="12418" builtinId="9" hidden="1"/>
    <cellStyle name="Lien hypertexte visité" xfId="12422" builtinId="9" hidden="1"/>
    <cellStyle name="Lien hypertexte visité" xfId="12430" builtinId="9" hidden="1"/>
    <cellStyle name="Lien hypertexte visité" xfId="12434" builtinId="9" hidden="1"/>
    <cellStyle name="Lien hypertexte visité" xfId="12438" builtinId="9" hidden="1"/>
    <cellStyle name="Lien hypertexte visité" xfId="12446" builtinId="9" hidden="1"/>
    <cellStyle name="Lien hypertexte visité" xfId="12450" builtinId="9" hidden="1"/>
    <cellStyle name="Lien hypertexte visité" xfId="12454" builtinId="9" hidden="1"/>
    <cellStyle name="Lien hypertexte visité" xfId="12462" builtinId="9" hidden="1"/>
    <cellStyle name="Lien hypertexte visité" xfId="12466" builtinId="9" hidden="1"/>
    <cellStyle name="Lien hypertexte visité" xfId="12470" builtinId="9" hidden="1"/>
    <cellStyle name="Lien hypertexte visité" xfId="12478" builtinId="9" hidden="1"/>
    <cellStyle name="Lien hypertexte visité" xfId="12482" builtinId="9" hidden="1"/>
    <cellStyle name="Lien hypertexte visité" xfId="12486" builtinId="9" hidden="1"/>
    <cellStyle name="Lien hypertexte visité" xfId="12494" builtinId="9" hidden="1"/>
    <cellStyle name="Lien hypertexte visité" xfId="12498" builtinId="9" hidden="1"/>
    <cellStyle name="Lien hypertexte visité" xfId="12502" builtinId="9" hidden="1"/>
    <cellStyle name="Lien hypertexte visité" xfId="12510" builtinId="9" hidden="1"/>
    <cellStyle name="Lien hypertexte visité" xfId="12514" builtinId="9" hidden="1"/>
    <cellStyle name="Lien hypertexte visité" xfId="12518" builtinId="9" hidden="1"/>
    <cellStyle name="Lien hypertexte visité" xfId="12526" builtinId="9" hidden="1"/>
    <cellStyle name="Lien hypertexte visité" xfId="12530" builtinId="9" hidden="1"/>
    <cellStyle name="Lien hypertexte visité" xfId="12534" builtinId="9" hidden="1"/>
    <cellStyle name="Lien hypertexte visité" xfId="12542" builtinId="9" hidden="1"/>
    <cellStyle name="Lien hypertexte visité" xfId="12546" builtinId="9" hidden="1"/>
    <cellStyle name="Lien hypertexte visité" xfId="12550" builtinId="9" hidden="1"/>
    <cellStyle name="Lien hypertexte visité" xfId="12558" builtinId="9" hidden="1"/>
    <cellStyle name="Lien hypertexte visité" xfId="12562" builtinId="9" hidden="1"/>
    <cellStyle name="Lien hypertexte visité" xfId="12566" builtinId="9" hidden="1"/>
    <cellStyle name="Lien hypertexte visité" xfId="12574" builtinId="9" hidden="1"/>
    <cellStyle name="Lien hypertexte visité" xfId="12578" builtinId="9" hidden="1"/>
    <cellStyle name="Lien hypertexte visité" xfId="12582" builtinId="9" hidden="1"/>
    <cellStyle name="Lien hypertexte visité" xfId="12590" builtinId="9" hidden="1"/>
    <cellStyle name="Lien hypertexte visité" xfId="12594" builtinId="9" hidden="1"/>
    <cellStyle name="Lien hypertexte visité" xfId="12598" builtinId="9" hidden="1"/>
    <cellStyle name="Lien hypertexte visité" xfId="12606" builtinId="9" hidden="1"/>
    <cellStyle name="Lien hypertexte visité" xfId="12610" builtinId="9" hidden="1"/>
    <cellStyle name="Lien hypertexte visité" xfId="12614" builtinId="9" hidden="1"/>
    <cellStyle name="Lien hypertexte visité" xfId="12622" builtinId="9" hidden="1"/>
    <cellStyle name="Lien hypertexte visité" xfId="12626" builtinId="9" hidden="1"/>
    <cellStyle name="Lien hypertexte visité" xfId="12630" builtinId="9" hidden="1"/>
    <cellStyle name="Lien hypertexte visité" xfId="12638" builtinId="9" hidden="1"/>
    <cellStyle name="Lien hypertexte visité" xfId="12642" builtinId="9" hidden="1"/>
    <cellStyle name="Lien hypertexte visité" xfId="12646" builtinId="9" hidden="1"/>
    <cellStyle name="Lien hypertexte visité" xfId="12654" builtinId="9" hidden="1"/>
    <cellStyle name="Lien hypertexte visité" xfId="12658" builtinId="9" hidden="1"/>
    <cellStyle name="Lien hypertexte visité" xfId="12662" builtinId="9" hidden="1"/>
    <cellStyle name="Lien hypertexte visité" xfId="12670" builtinId="9" hidden="1"/>
    <cellStyle name="Lien hypertexte visité" xfId="12674" builtinId="9" hidden="1"/>
    <cellStyle name="Lien hypertexte visité" xfId="12678" builtinId="9" hidden="1"/>
    <cellStyle name="Lien hypertexte visité" xfId="12686" builtinId="9" hidden="1"/>
    <cellStyle name="Lien hypertexte visité" xfId="12690" builtinId="9" hidden="1"/>
    <cellStyle name="Lien hypertexte visité" xfId="12694" builtinId="9" hidden="1"/>
    <cellStyle name="Lien hypertexte visité" xfId="12702" builtinId="9" hidden="1"/>
    <cellStyle name="Lien hypertexte visité" xfId="12706" builtinId="9" hidden="1"/>
    <cellStyle name="Lien hypertexte visité" xfId="12710" builtinId="9" hidden="1"/>
    <cellStyle name="Lien hypertexte visité" xfId="12718" builtinId="9" hidden="1"/>
    <cellStyle name="Lien hypertexte visité" xfId="12722" builtinId="9" hidden="1"/>
    <cellStyle name="Lien hypertexte visité" xfId="12726" builtinId="9" hidden="1"/>
    <cellStyle name="Lien hypertexte visité" xfId="12734" builtinId="9" hidden="1"/>
    <cellStyle name="Lien hypertexte visité" xfId="12738" builtinId="9" hidden="1"/>
    <cellStyle name="Lien hypertexte visité" xfId="12742" builtinId="9" hidden="1"/>
    <cellStyle name="Lien hypertexte visité" xfId="12750" builtinId="9" hidden="1"/>
    <cellStyle name="Lien hypertexte visité" xfId="12754" builtinId="9" hidden="1"/>
    <cellStyle name="Lien hypertexte visité" xfId="12758" builtinId="9" hidden="1"/>
    <cellStyle name="Lien hypertexte visité" xfId="12766" builtinId="9" hidden="1"/>
    <cellStyle name="Lien hypertexte visité" xfId="12770" builtinId="9" hidden="1"/>
    <cellStyle name="Lien hypertexte visité" xfId="12774" builtinId="9" hidden="1"/>
    <cellStyle name="Lien hypertexte visité" xfId="12782" builtinId="9" hidden="1"/>
    <cellStyle name="Lien hypertexte visité" xfId="12786" builtinId="9" hidden="1"/>
    <cellStyle name="Lien hypertexte visité" xfId="12790" builtinId="9" hidden="1"/>
    <cellStyle name="Lien hypertexte visité" xfId="12798" builtinId="9" hidden="1"/>
    <cellStyle name="Lien hypertexte visité" xfId="12802" builtinId="9" hidden="1"/>
    <cellStyle name="Lien hypertexte visité" xfId="12806" builtinId="9" hidden="1"/>
    <cellStyle name="Lien hypertexte visité" xfId="12814" builtinId="9" hidden="1"/>
    <cellStyle name="Lien hypertexte visité" xfId="12818" builtinId="9" hidden="1"/>
    <cellStyle name="Lien hypertexte visité" xfId="12822" builtinId="9" hidden="1"/>
    <cellStyle name="Lien hypertexte visité" xfId="12830" builtinId="9" hidden="1"/>
    <cellStyle name="Lien hypertexte visité" xfId="12834" builtinId="9" hidden="1"/>
    <cellStyle name="Lien hypertexte visité" xfId="12838" builtinId="9" hidden="1"/>
    <cellStyle name="Lien hypertexte visité" xfId="12846" builtinId="9" hidden="1"/>
    <cellStyle name="Lien hypertexte visité" xfId="12850" builtinId="9" hidden="1"/>
    <cellStyle name="Lien hypertexte visité" xfId="12854" builtinId="9" hidden="1"/>
    <cellStyle name="Lien hypertexte visité" xfId="12862" builtinId="9" hidden="1"/>
    <cellStyle name="Lien hypertexte visité" xfId="12866" builtinId="9" hidden="1"/>
    <cellStyle name="Lien hypertexte visité" xfId="12870" builtinId="9" hidden="1"/>
    <cellStyle name="Lien hypertexte visité" xfId="12878" builtinId="9" hidden="1"/>
    <cellStyle name="Lien hypertexte visité" xfId="12882" builtinId="9" hidden="1"/>
    <cellStyle name="Lien hypertexte visité" xfId="12886" builtinId="9" hidden="1"/>
    <cellStyle name="Lien hypertexte visité" xfId="12894" builtinId="9" hidden="1"/>
    <cellStyle name="Lien hypertexte visité" xfId="12898" builtinId="9" hidden="1"/>
    <cellStyle name="Lien hypertexte visité" xfId="12902" builtinId="9" hidden="1"/>
    <cellStyle name="Lien hypertexte visité" xfId="12910" builtinId="9" hidden="1"/>
    <cellStyle name="Lien hypertexte visité" xfId="12914" builtinId="9" hidden="1"/>
    <cellStyle name="Lien hypertexte visité" xfId="12918" builtinId="9" hidden="1"/>
    <cellStyle name="Lien hypertexte visité" xfId="12926" builtinId="9" hidden="1"/>
    <cellStyle name="Lien hypertexte visité" xfId="12930" builtinId="9" hidden="1"/>
    <cellStyle name="Lien hypertexte visité" xfId="12934" builtinId="9" hidden="1"/>
    <cellStyle name="Lien hypertexte visité" xfId="12942" builtinId="9" hidden="1"/>
    <cellStyle name="Lien hypertexte visité" xfId="12946" builtinId="9" hidden="1"/>
    <cellStyle name="Lien hypertexte visité" xfId="12950" builtinId="9" hidden="1"/>
    <cellStyle name="Lien hypertexte visité" xfId="12958" builtinId="9" hidden="1"/>
    <cellStyle name="Lien hypertexte visité" xfId="12962" builtinId="9" hidden="1"/>
    <cellStyle name="Lien hypertexte visité" xfId="12966" builtinId="9" hidden="1"/>
    <cellStyle name="Lien hypertexte visité" xfId="12974" builtinId="9" hidden="1"/>
    <cellStyle name="Lien hypertexte visité" xfId="12978" builtinId="9" hidden="1"/>
    <cellStyle name="Lien hypertexte visité" xfId="12982" builtinId="9" hidden="1"/>
    <cellStyle name="Lien hypertexte visité" xfId="12990" builtinId="9" hidden="1"/>
    <cellStyle name="Lien hypertexte visité" xfId="12994" builtinId="9" hidden="1"/>
    <cellStyle name="Lien hypertexte visité" xfId="12998" builtinId="9" hidden="1"/>
    <cellStyle name="Lien hypertexte visité" xfId="13006" builtinId="9" hidden="1"/>
    <cellStyle name="Lien hypertexte visité" xfId="13010" builtinId="9" hidden="1"/>
    <cellStyle name="Lien hypertexte visité" xfId="13014" builtinId="9" hidden="1"/>
    <cellStyle name="Lien hypertexte visité" xfId="13022" builtinId="9" hidden="1"/>
    <cellStyle name="Lien hypertexte visité" xfId="13026" builtinId="9" hidden="1"/>
    <cellStyle name="Lien hypertexte visité" xfId="13030" builtinId="9" hidden="1"/>
    <cellStyle name="Lien hypertexte visité" xfId="13038" builtinId="9" hidden="1"/>
    <cellStyle name="Lien hypertexte visité" xfId="13042" builtinId="9" hidden="1"/>
    <cellStyle name="Lien hypertexte visité" xfId="13046" builtinId="9" hidden="1"/>
    <cellStyle name="Lien hypertexte visité" xfId="13054" builtinId="9" hidden="1"/>
    <cellStyle name="Lien hypertexte visité" xfId="13058" builtinId="9" hidden="1"/>
    <cellStyle name="Lien hypertexte visité" xfId="13062" builtinId="9" hidden="1"/>
    <cellStyle name="Lien hypertexte visité" xfId="13070" builtinId="9" hidden="1"/>
    <cellStyle name="Lien hypertexte visité" xfId="13074" builtinId="9" hidden="1"/>
    <cellStyle name="Lien hypertexte visité" xfId="13078" builtinId="9" hidden="1"/>
    <cellStyle name="Lien hypertexte visité" xfId="13086" builtinId="9" hidden="1"/>
    <cellStyle name="Lien hypertexte visité" xfId="13090" builtinId="9" hidden="1"/>
    <cellStyle name="Lien hypertexte visité" xfId="13094" builtinId="9" hidden="1"/>
    <cellStyle name="Lien hypertexte visité" xfId="13102" builtinId="9" hidden="1"/>
    <cellStyle name="Lien hypertexte visité" xfId="13106" builtinId="9" hidden="1"/>
    <cellStyle name="Lien hypertexte visité" xfId="13110" builtinId="9" hidden="1"/>
    <cellStyle name="Lien hypertexte visité" xfId="13118" builtinId="9" hidden="1"/>
    <cellStyle name="Lien hypertexte visité" xfId="13122" builtinId="9" hidden="1"/>
    <cellStyle name="Lien hypertexte visité" xfId="13126" builtinId="9" hidden="1"/>
    <cellStyle name="Lien hypertexte visité" xfId="13134" builtinId="9" hidden="1"/>
    <cellStyle name="Lien hypertexte visité" xfId="13138" builtinId="9" hidden="1"/>
    <cellStyle name="Lien hypertexte visité" xfId="13142" builtinId="9" hidden="1"/>
    <cellStyle name="Lien hypertexte visité" xfId="13150" builtinId="9" hidden="1"/>
    <cellStyle name="Lien hypertexte visité" xfId="13154" builtinId="9" hidden="1"/>
    <cellStyle name="Lien hypertexte visité" xfId="13158" builtinId="9" hidden="1"/>
    <cellStyle name="Lien hypertexte visité" xfId="13166" builtinId="9" hidden="1"/>
    <cellStyle name="Lien hypertexte visité" xfId="13170" builtinId="9" hidden="1"/>
    <cellStyle name="Lien hypertexte visité" xfId="13174" builtinId="9" hidden="1"/>
    <cellStyle name="Lien hypertexte visité" xfId="13182" builtinId="9" hidden="1"/>
    <cellStyle name="Lien hypertexte visité" xfId="13186" builtinId="9" hidden="1"/>
    <cellStyle name="Lien hypertexte visité" xfId="13190" builtinId="9" hidden="1"/>
    <cellStyle name="Lien hypertexte visité" xfId="13198" builtinId="9" hidden="1"/>
    <cellStyle name="Lien hypertexte visité" xfId="13202" builtinId="9" hidden="1"/>
    <cellStyle name="Lien hypertexte visité" xfId="13206" builtinId="9" hidden="1"/>
    <cellStyle name="Lien hypertexte visité" xfId="13214" builtinId="9" hidden="1"/>
    <cellStyle name="Lien hypertexte visité" xfId="13218" builtinId="9" hidden="1"/>
    <cellStyle name="Lien hypertexte visité" xfId="13222" builtinId="9" hidden="1"/>
    <cellStyle name="Lien hypertexte visité" xfId="13230" builtinId="9" hidden="1"/>
    <cellStyle name="Lien hypertexte visité" xfId="13234" builtinId="9" hidden="1"/>
    <cellStyle name="Lien hypertexte visité" xfId="13238" builtinId="9" hidden="1"/>
    <cellStyle name="Lien hypertexte visité" xfId="13246" builtinId="9" hidden="1"/>
    <cellStyle name="Lien hypertexte visité" xfId="13250" builtinId="9" hidden="1"/>
    <cellStyle name="Lien hypertexte visité" xfId="13254" builtinId="9" hidden="1"/>
    <cellStyle name="Lien hypertexte visité" xfId="13262" builtinId="9" hidden="1"/>
    <cellStyle name="Lien hypertexte visité" xfId="13266" builtinId="9" hidden="1"/>
    <cellStyle name="Lien hypertexte visité" xfId="13270" builtinId="9" hidden="1"/>
    <cellStyle name="Lien hypertexte visité" xfId="13278" builtinId="9" hidden="1"/>
    <cellStyle name="Lien hypertexte visité" xfId="13282" builtinId="9" hidden="1"/>
    <cellStyle name="Lien hypertexte visité" xfId="13286" builtinId="9" hidden="1"/>
    <cellStyle name="Lien hypertexte visité" xfId="13294" builtinId="9" hidden="1"/>
    <cellStyle name="Lien hypertexte visité" xfId="13298" builtinId="9" hidden="1"/>
    <cellStyle name="Lien hypertexte visité" xfId="13302" builtinId="9" hidden="1"/>
    <cellStyle name="Lien hypertexte visité" xfId="13310" builtinId="9" hidden="1"/>
    <cellStyle name="Lien hypertexte visité" xfId="13314" builtinId="9" hidden="1"/>
    <cellStyle name="Lien hypertexte visité" xfId="13318" builtinId="9" hidden="1"/>
    <cellStyle name="Lien hypertexte visité" xfId="13326" builtinId="9" hidden="1"/>
    <cellStyle name="Lien hypertexte visité" xfId="13330" builtinId="9" hidden="1"/>
    <cellStyle name="Lien hypertexte visité" xfId="13334" builtinId="9" hidden="1"/>
    <cellStyle name="Lien hypertexte visité" xfId="13342" builtinId="9" hidden="1"/>
    <cellStyle name="Lien hypertexte visité" xfId="13346" builtinId="9" hidden="1"/>
    <cellStyle name="Lien hypertexte visité" xfId="13350" builtinId="9" hidden="1"/>
    <cellStyle name="Lien hypertexte visité" xfId="13358" builtinId="9" hidden="1"/>
    <cellStyle name="Lien hypertexte visité" xfId="13362" builtinId="9" hidden="1"/>
    <cellStyle name="Lien hypertexte visité" xfId="13366" builtinId="9" hidden="1"/>
    <cellStyle name="Lien hypertexte visité" xfId="13374" builtinId="9" hidden="1"/>
    <cellStyle name="Lien hypertexte visité" xfId="13378" builtinId="9" hidden="1"/>
    <cellStyle name="Lien hypertexte visité" xfId="13382" builtinId="9" hidden="1"/>
    <cellStyle name="Lien hypertexte visité" xfId="13390" builtinId="9" hidden="1"/>
    <cellStyle name="Lien hypertexte visité" xfId="13394" builtinId="9" hidden="1"/>
    <cellStyle name="Lien hypertexte visité" xfId="13398" builtinId="9" hidden="1"/>
    <cellStyle name="Lien hypertexte visité" xfId="13406" builtinId="9" hidden="1"/>
    <cellStyle name="Lien hypertexte visité" xfId="13410" builtinId="9" hidden="1"/>
    <cellStyle name="Lien hypertexte visité" xfId="13414" builtinId="9" hidden="1"/>
    <cellStyle name="Lien hypertexte visité" xfId="13422" builtinId="9" hidden="1"/>
    <cellStyle name="Lien hypertexte visité" xfId="13426" builtinId="9" hidden="1"/>
    <cellStyle name="Lien hypertexte visité" xfId="13430" builtinId="9" hidden="1"/>
    <cellStyle name="Lien hypertexte visité" xfId="13438" builtinId="9" hidden="1"/>
    <cellStyle name="Lien hypertexte visité" xfId="13442" builtinId="9" hidden="1"/>
    <cellStyle name="Lien hypertexte visité" xfId="13446" builtinId="9" hidden="1"/>
    <cellStyle name="Lien hypertexte visité" xfId="13454" builtinId="9" hidden="1"/>
    <cellStyle name="Lien hypertexte visité" xfId="13458" builtinId="9" hidden="1"/>
    <cellStyle name="Lien hypertexte visité" xfId="13462" builtinId="9" hidden="1"/>
    <cellStyle name="Lien hypertexte visité" xfId="13470" builtinId="9" hidden="1"/>
    <cellStyle name="Lien hypertexte visité" xfId="13474" builtinId="9" hidden="1"/>
    <cellStyle name="Lien hypertexte visité" xfId="13478" builtinId="9" hidden="1"/>
    <cellStyle name="Lien hypertexte visité" xfId="13486" builtinId="9" hidden="1"/>
    <cellStyle name="Lien hypertexte visité" xfId="13490" builtinId="9" hidden="1"/>
    <cellStyle name="Lien hypertexte visité" xfId="13494" builtinId="9" hidden="1"/>
    <cellStyle name="Lien hypertexte visité" xfId="13502" builtinId="9" hidden="1"/>
    <cellStyle name="Lien hypertexte visité" xfId="13506" builtinId="9" hidden="1"/>
    <cellStyle name="Lien hypertexte visité" xfId="13510" builtinId="9" hidden="1"/>
    <cellStyle name="Lien hypertexte visité" xfId="13518" builtinId="9" hidden="1"/>
    <cellStyle name="Lien hypertexte visité" xfId="13522" builtinId="9" hidden="1"/>
    <cellStyle name="Lien hypertexte visité" xfId="13526" builtinId="9" hidden="1"/>
    <cellStyle name="Lien hypertexte visité" xfId="13534" builtinId="9" hidden="1"/>
    <cellStyle name="Lien hypertexte visité" xfId="13538" builtinId="9" hidden="1"/>
    <cellStyle name="Lien hypertexte visité" xfId="13542" builtinId="9" hidden="1"/>
    <cellStyle name="Lien hypertexte visité" xfId="13550" builtinId="9" hidden="1"/>
    <cellStyle name="Lien hypertexte visité" xfId="13554" builtinId="9" hidden="1"/>
    <cellStyle name="Lien hypertexte visité" xfId="13558" builtinId="9" hidden="1"/>
    <cellStyle name="Lien hypertexte visité" xfId="13566" builtinId="9" hidden="1"/>
    <cellStyle name="Lien hypertexte visité" xfId="13570" builtinId="9" hidden="1"/>
    <cellStyle name="Lien hypertexte visité" xfId="13574" builtinId="9" hidden="1"/>
    <cellStyle name="Lien hypertexte visité" xfId="13582" builtinId="9" hidden="1"/>
    <cellStyle name="Lien hypertexte visité" xfId="13586" builtinId="9" hidden="1"/>
    <cellStyle name="Lien hypertexte visité" xfId="13590" builtinId="9" hidden="1"/>
    <cellStyle name="Lien hypertexte visité" xfId="13598" builtinId="9" hidden="1"/>
    <cellStyle name="Lien hypertexte visité" xfId="13602" builtinId="9" hidden="1"/>
    <cellStyle name="Lien hypertexte visité" xfId="13606" builtinId="9" hidden="1"/>
    <cellStyle name="Lien hypertexte visité" xfId="13614" builtinId="9" hidden="1"/>
    <cellStyle name="Lien hypertexte visité" xfId="13618" builtinId="9" hidden="1"/>
    <cellStyle name="Lien hypertexte visité" xfId="13622" builtinId="9" hidden="1"/>
    <cellStyle name="Lien hypertexte visité" xfId="13630" builtinId="9" hidden="1"/>
    <cellStyle name="Lien hypertexte visité" xfId="13634" builtinId="9" hidden="1"/>
    <cellStyle name="Lien hypertexte visité" xfId="13638" builtinId="9" hidden="1"/>
    <cellStyle name="Lien hypertexte visité" xfId="13646" builtinId="9" hidden="1"/>
    <cellStyle name="Lien hypertexte visité" xfId="13650" builtinId="9" hidden="1"/>
    <cellStyle name="Lien hypertexte visité" xfId="13654" builtinId="9" hidden="1"/>
    <cellStyle name="Lien hypertexte visité" xfId="13662" builtinId="9" hidden="1"/>
    <cellStyle name="Lien hypertexte visité" xfId="13666" builtinId="9" hidden="1"/>
    <cellStyle name="Lien hypertexte visité" xfId="13670" builtinId="9" hidden="1"/>
    <cellStyle name="Lien hypertexte visité" xfId="13678" builtinId="9" hidden="1"/>
    <cellStyle name="Lien hypertexte visité" xfId="13682" builtinId="9" hidden="1"/>
    <cellStyle name="Lien hypertexte visité" xfId="13686" builtinId="9" hidden="1"/>
    <cellStyle name="Lien hypertexte visité" xfId="13694" builtinId="9" hidden="1"/>
    <cellStyle name="Lien hypertexte visité" xfId="13698" builtinId="9" hidden="1"/>
    <cellStyle name="Lien hypertexte visité" xfId="13702" builtinId="9" hidden="1"/>
    <cellStyle name="Lien hypertexte visité" xfId="13710" builtinId="9" hidden="1"/>
    <cellStyle name="Lien hypertexte visité" xfId="13714" builtinId="9" hidden="1"/>
    <cellStyle name="Lien hypertexte visité" xfId="13718" builtinId="9" hidden="1"/>
    <cellStyle name="Lien hypertexte visité" xfId="13726" builtinId="9" hidden="1"/>
    <cellStyle name="Lien hypertexte visité" xfId="13730" builtinId="9" hidden="1"/>
    <cellStyle name="Lien hypertexte visité" xfId="13734" builtinId="9" hidden="1"/>
    <cellStyle name="Lien hypertexte visité" xfId="13742" builtinId="9" hidden="1"/>
    <cellStyle name="Lien hypertexte visité" xfId="13746" builtinId="9" hidden="1"/>
    <cellStyle name="Lien hypertexte visité" xfId="13750" builtinId="9" hidden="1"/>
    <cellStyle name="Lien hypertexte visité" xfId="13758" builtinId="9" hidden="1"/>
    <cellStyle name="Lien hypertexte visité" xfId="13762" builtinId="9" hidden="1"/>
    <cellStyle name="Lien hypertexte visité" xfId="13766" builtinId="9" hidden="1"/>
    <cellStyle name="Lien hypertexte visité" xfId="13774" builtinId="9" hidden="1"/>
    <cellStyle name="Lien hypertexte visité" xfId="13778" builtinId="9" hidden="1"/>
    <cellStyle name="Lien hypertexte visité" xfId="13782" builtinId="9" hidden="1"/>
    <cellStyle name="Lien hypertexte visité" xfId="13790" builtinId="9" hidden="1"/>
    <cellStyle name="Lien hypertexte visité" xfId="13794" builtinId="9" hidden="1"/>
    <cellStyle name="Lien hypertexte visité" xfId="13798" builtinId="9" hidden="1"/>
    <cellStyle name="Lien hypertexte visité" xfId="13806" builtinId="9" hidden="1"/>
    <cellStyle name="Lien hypertexte visité" xfId="13810" builtinId="9" hidden="1"/>
    <cellStyle name="Lien hypertexte visité" xfId="13814" builtinId="9" hidden="1"/>
    <cellStyle name="Lien hypertexte visité" xfId="13822" builtinId="9" hidden="1"/>
    <cellStyle name="Lien hypertexte visité" xfId="13826" builtinId="9" hidden="1"/>
    <cellStyle name="Lien hypertexte visité" xfId="13830" builtinId="9" hidden="1"/>
    <cellStyle name="Lien hypertexte visité" xfId="13838" builtinId="9" hidden="1"/>
    <cellStyle name="Lien hypertexte visité" xfId="13842" builtinId="9" hidden="1"/>
    <cellStyle name="Lien hypertexte visité" xfId="13846" builtinId="9" hidden="1"/>
    <cellStyle name="Lien hypertexte visité" xfId="13854" builtinId="9" hidden="1"/>
    <cellStyle name="Lien hypertexte visité" xfId="13858" builtinId="9" hidden="1"/>
    <cellStyle name="Lien hypertexte visité" xfId="13862" builtinId="9" hidden="1"/>
    <cellStyle name="Lien hypertexte visité" xfId="13870" builtinId="9" hidden="1"/>
    <cellStyle name="Lien hypertexte visité" xfId="13874" builtinId="9" hidden="1"/>
    <cellStyle name="Lien hypertexte visité" xfId="13878" builtinId="9" hidden="1"/>
    <cellStyle name="Lien hypertexte visité" xfId="13886" builtinId="9" hidden="1"/>
    <cellStyle name="Lien hypertexte visité" xfId="13890" builtinId="9" hidden="1"/>
    <cellStyle name="Lien hypertexte visité" xfId="13894" builtinId="9" hidden="1"/>
    <cellStyle name="Lien hypertexte visité" xfId="13902" builtinId="9" hidden="1"/>
    <cellStyle name="Lien hypertexte visité" xfId="13906" builtinId="9" hidden="1"/>
    <cellStyle name="Lien hypertexte visité" xfId="13910" builtinId="9" hidden="1"/>
    <cellStyle name="Lien hypertexte visité" xfId="13918" builtinId="9" hidden="1"/>
    <cellStyle name="Lien hypertexte visité" xfId="13922" builtinId="9" hidden="1"/>
    <cellStyle name="Lien hypertexte visité" xfId="13926" builtinId="9" hidden="1"/>
    <cellStyle name="Lien hypertexte visité" xfId="13934" builtinId="9" hidden="1"/>
    <cellStyle name="Lien hypertexte visité" xfId="13938" builtinId="9" hidden="1"/>
    <cellStyle name="Lien hypertexte visité" xfId="13942" builtinId="9" hidden="1"/>
    <cellStyle name="Lien hypertexte visité" xfId="13950" builtinId="9" hidden="1"/>
    <cellStyle name="Lien hypertexte visité" xfId="13954" builtinId="9" hidden="1"/>
    <cellStyle name="Lien hypertexte visité" xfId="13958" builtinId="9" hidden="1"/>
    <cellStyle name="Lien hypertexte visité" xfId="13966" builtinId="9" hidden="1"/>
    <cellStyle name="Lien hypertexte visité" xfId="13970" builtinId="9" hidden="1"/>
    <cellStyle name="Lien hypertexte visité" xfId="13974" builtinId="9" hidden="1"/>
    <cellStyle name="Lien hypertexte visité" xfId="13982" builtinId="9" hidden="1"/>
    <cellStyle name="Lien hypertexte visité" xfId="13986" builtinId="9" hidden="1"/>
    <cellStyle name="Lien hypertexte visité" xfId="13990" builtinId="9" hidden="1"/>
    <cellStyle name="Lien hypertexte visité" xfId="13998" builtinId="9" hidden="1"/>
    <cellStyle name="Lien hypertexte visité" xfId="14002" builtinId="9" hidden="1"/>
    <cellStyle name="Lien hypertexte visité" xfId="14006" builtinId="9" hidden="1"/>
    <cellStyle name="Lien hypertexte visité" xfId="14014" builtinId="9" hidden="1"/>
    <cellStyle name="Lien hypertexte visité" xfId="14018" builtinId="9" hidden="1"/>
    <cellStyle name="Lien hypertexte visité" xfId="14022" builtinId="9" hidden="1"/>
    <cellStyle name="Lien hypertexte visité" xfId="14030" builtinId="9" hidden="1"/>
    <cellStyle name="Lien hypertexte visité" xfId="14034" builtinId="9" hidden="1"/>
    <cellStyle name="Lien hypertexte visité" xfId="14038" builtinId="9" hidden="1"/>
    <cellStyle name="Lien hypertexte visité" xfId="14046" builtinId="9" hidden="1"/>
    <cellStyle name="Lien hypertexte visité" xfId="14050" builtinId="9" hidden="1"/>
    <cellStyle name="Lien hypertexte visité" xfId="14054" builtinId="9" hidden="1"/>
    <cellStyle name="Lien hypertexte visité" xfId="14062" builtinId="9" hidden="1"/>
    <cellStyle name="Lien hypertexte visité" xfId="14066" builtinId="9" hidden="1"/>
    <cellStyle name="Lien hypertexte visité" xfId="14070" builtinId="9" hidden="1"/>
    <cellStyle name="Lien hypertexte visité" xfId="14078" builtinId="9" hidden="1"/>
    <cellStyle name="Lien hypertexte visité" xfId="14082" builtinId="9" hidden="1"/>
    <cellStyle name="Lien hypertexte visité" xfId="14086" builtinId="9" hidden="1"/>
    <cellStyle name="Lien hypertexte visité" xfId="14094" builtinId="9" hidden="1"/>
    <cellStyle name="Lien hypertexte visité" xfId="14098" builtinId="9" hidden="1"/>
    <cellStyle name="Lien hypertexte visité" xfId="14102" builtinId="9" hidden="1"/>
    <cellStyle name="Lien hypertexte visité" xfId="14110" builtinId="9" hidden="1"/>
    <cellStyle name="Lien hypertexte visité" xfId="14114" builtinId="9" hidden="1"/>
    <cellStyle name="Lien hypertexte visité" xfId="14118" builtinId="9" hidden="1"/>
    <cellStyle name="Lien hypertexte visité" xfId="14126" builtinId="9" hidden="1"/>
    <cellStyle name="Lien hypertexte visité" xfId="14130" builtinId="9" hidden="1"/>
    <cellStyle name="Lien hypertexte visité" xfId="14134" builtinId="9" hidden="1"/>
    <cellStyle name="Lien hypertexte visité" xfId="14142" builtinId="9" hidden="1"/>
    <cellStyle name="Lien hypertexte visité" xfId="14146" builtinId="9" hidden="1"/>
    <cellStyle name="Lien hypertexte visité" xfId="14150" builtinId="9" hidden="1"/>
    <cellStyle name="Lien hypertexte visité" xfId="14158" builtinId="9" hidden="1"/>
    <cellStyle name="Lien hypertexte visité" xfId="14162" builtinId="9" hidden="1"/>
    <cellStyle name="Lien hypertexte visité" xfId="14166" builtinId="9" hidden="1"/>
    <cellStyle name="Lien hypertexte visité" xfId="14174" builtinId="9" hidden="1"/>
    <cellStyle name="Lien hypertexte visité" xfId="14178" builtinId="9" hidden="1"/>
    <cellStyle name="Lien hypertexte visité" xfId="14182" builtinId="9" hidden="1"/>
    <cellStyle name="Lien hypertexte visité" xfId="14190" builtinId="9" hidden="1"/>
    <cellStyle name="Lien hypertexte visité" xfId="14194" builtinId="9" hidden="1"/>
    <cellStyle name="Lien hypertexte visité" xfId="14198" builtinId="9" hidden="1"/>
    <cellStyle name="Lien hypertexte visité" xfId="14206" builtinId="9" hidden="1"/>
    <cellStyle name="Lien hypertexte visité" xfId="14210" builtinId="9" hidden="1"/>
    <cellStyle name="Lien hypertexte visité" xfId="14214" builtinId="9" hidden="1"/>
    <cellStyle name="Lien hypertexte visité" xfId="14222" builtinId="9" hidden="1"/>
    <cellStyle name="Lien hypertexte visité" xfId="14226" builtinId="9" hidden="1"/>
    <cellStyle name="Lien hypertexte visité" xfId="14230" builtinId="9" hidden="1"/>
    <cellStyle name="Lien hypertexte visité" xfId="14238" builtinId="9" hidden="1"/>
    <cellStyle name="Lien hypertexte visité" xfId="14242" builtinId="9" hidden="1"/>
    <cellStyle name="Lien hypertexte visité" xfId="14246" builtinId="9" hidden="1"/>
    <cellStyle name="Lien hypertexte visité" xfId="14254" builtinId="9" hidden="1"/>
    <cellStyle name="Lien hypertexte visité" xfId="14258" builtinId="9" hidden="1"/>
    <cellStyle name="Lien hypertexte visité" xfId="14262" builtinId="9" hidden="1"/>
    <cellStyle name="Lien hypertexte visité" xfId="14270" builtinId="9" hidden="1"/>
    <cellStyle name="Lien hypertexte visité" xfId="14274" builtinId="9" hidden="1"/>
    <cellStyle name="Lien hypertexte visité" xfId="14278" builtinId="9" hidden="1"/>
    <cellStyle name="Lien hypertexte visité" xfId="14286" builtinId="9" hidden="1"/>
    <cellStyle name="Lien hypertexte visité" xfId="14290" builtinId="9" hidden="1"/>
    <cellStyle name="Lien hypertexte visité" xfId="14294" builtinId="9" hidden="1"/>
    <cellStyle name="Lien hypertexte visité" xfId="14302" builtinId="9" hidden="1"/>
    <cellStyle name="Lien hypertexte visité" xfId="14306" builtinId="9" hidden="1"/>
    <cellStyle name="Lien hypertexte visité" xfId="14310" builtinId="9" hidden="1"/>
    <cellStyle name="Lien hypertexte visité" xfId="14318" builtinId="9" hidden="1"/>
    <cellStyle name="Lien hypertexte visité" xfId="14322" builtinId="9" hidden="1"/>
    <cellStyle name="Lien hypertexte visité" xfId="14326" builtinId="9" hidden="1"/>
    <cellStyle name="Lien hypertexte visité" xfId="14334" builtinId="9" hidden="1"/>
    <cellStyle name="Lien hypertexte visité" xfId="14338" builtinId="9" hidden="1"/>
    <cellStyle name="Lien hypertexte visité" xfId="14342" builtinId="9" hidden="1"/>
    <cellStyle name="Lien hypertexte visité" xfId="14350" builtinId="9" hidden="1"/>
    <cellStyle name="Lien hypertexte visité" xfId="14354" builtinId="9" hidden="1"/>
    <cellStyle name="Lien hypertexte visité" xfId="14358" builtinId="9" hidden="1"/>
    <cellStyle name="Lien hypertexte visité" xfId="14366" builtinId="9" hidden="1"/>
    <cellStyle name="Lien hypertexte visité" xfId="14370" builtinId="9" hidden="1"/>
    <cellStyle name="Lien hypertexte visité" xfId="14374" builtinId="9" hidden="1"/>
    <cellStyle name="Lien hypertexte visité" xfId="14382" builtinId="9" hidden="1"/>
    <cellStyle name="Lien hypertexte visité" xfId="14386" builtinId="9" hidden="1"/>
    <cellStyle name="Lien hypertexte visité" xfId="14390" builtinId="9" hidden="1"/>
    <cellStyle name="Lien hypertexte visité" xfId="14398" builtinId="9" hidden="1"/>
    <cellStyle name="Lien hypertexte visité" xfId="14402" builtinId="9" hidden="1"/>
    <cellStyle name="Lien hypertexte visité" xfId="14406" builtinId="9" hidden="1"/>
    <cellStyle name="Lien hypertexte visité" xfId="14414" builtinId="9" hidden="1"/>
    <cellStyle name="Lien hypertexte visité" xfId="14418" builtinId="9" hidden="1"/>
    <cellStyle name="Lien hypertexte visité" xfId="14422" builtinId="9" hidden="1"/>
    <cellStyle name="Lien hypertexte visité" xfId="14430" builtinId="9" hidden="1"/>
    <cellStyle name="Lien hypertexte visité" xfId="14434" builtinId="9" hidden="1"/>
    <cellStyle name="Lien hypertexte visité" xfId="14438" builtinId="9" hidden="1"/>
    <cellStyle name="Lien hypertexte visité" xfId="14446" builtinId="9" hidden="1"/>
    <cellStyle name="Lien hypertexte visité" xfId="14450" builtinId="9" hidden="1"/>
    <cellStyle name="Lien hypertexte visité" xfId="14454" builtinId="9" hidden="1"/>
    <cellStyle name="Lien hypertexte visité" xfId="14462" builtinId="9" hidden="1"/>
    <cellStyle name="Lien hypertexte visité" xfId="14466" builtinId="9" hidden="1"/>
    <cellStyle name="Lien hypertexte visité" xfId="14470" builtinId="9" hidden="1"/>
    <cellStyle name="Lien hypertexte visité" xfId="14478" builtinId="9" hidden="1"/>
    <cellStyle name="Lien hypertexte visité" xfId="14482" builtinId="9" hidden="1"/>
    <cellStyle name="Lien hypertexte visité" xfId="14486" builtinId="9" hidden="1"/>
    <cellStyle name="Lien hypertexte visité" xfId="14494" builtinId="9" hidden="1"/>
    <cellStyle name="Lien hypertexte visité" xfId="14498" builtinId="9" hidden="1"/>
    <cellStyle name="Lien hypertexte visité" xfId="14502" builtinId="9" hidden="1"/>
    <cellStyle name="Lien hypertexte visité" xfId="14510" builtinId="9" hidden="1"/>
    <cellStyle name="Lien hypertexte visité" xfId="14514" builtinId="9" hidden="1"/>
    <cellStyle name="Lien hypertexte visité" xfId="14521" builtinId="9" hidden="1"/>
    <cellStyle name="Lien hypertexte visité" xfId="14537" builtinId="9" hidden="1"/>
    <cellStyle name="Lien hypertexte visité" xfId="14545" builtinId="9" hidden="1"/>
    <cellStyle name="Lien hypertexte visité" xfId="14553" builtinId="9" hidden="1"/>
    <cellStyle name="Lien hypertexte visité" xfId="14569" builtinId="9" hidden="1"/>
    <cellStyle name="Lien hypertexte visité" xfId="14577" builtinId="9" hidden="1"/>
    <cellStyle name="Lien hypertexte visité" xfId="14585" builtinId="9" hidden="1"/>
    <cellStyle name="Lien hypertexte visité" xfId="14601" builtinId="9" hidden="1"/>
    <cellStyle name="Lien hypertexte visité" xfId="14609" builtinId="9" hidden="1"/>
    <cellStyle name="Lien hypertexte visité" xfId="14617" builtinId="9" hidden="1"/>
    <cellStyle name="Lien hypertexte visité" xfId="14633" builtinId="9" hidden="1"/>
    <cellStyle name="Lien hypertexte visité" xfId="14641" builtinId="9" hidden="1"/>
    <cellStyle name="Lien hypertexte visité" xfId="14649" builtinId="9" hidden="1"/>
    <cellStyle name="Lien hypertexte visité" xfId="14665" builtinId="9" hidden="1"/>
    <cellStyle name="Lien hypertexte visité" xfId="14673" builtinId="9" hidden="1"/>
    <cellStyle name="Lien hypertexte visité" xfId="14681" builtinId="9" hidden="1"/>
    <cellStyle name="Lien hypertexte visité" xfId="14697" builtinId="9" hidden="1"/>
    <cellStyle name="Lien hypertexte visité" xfId="14705" builtinId="9" hidden="1"/>
    <cellStyle name="Lien hypertexte visité" xfId="14713" builtinId="9" hidden="1"/>
    <cellStyle name="Lien hypertexte visité" xfId="14729" builtinId="9" hidden="1"/>
    <cellStyle name="Lien hypertexte visité" xfId="14737" builtinId="9" hidden="1"/>
    <cellStyle name="Lien hypertexte visité" xfId="14745" builtinId="9" hidden="1"/>
    <cellStyle name="Lien hypertexte visité" xfId="14761" builtinId="9" hidden="1"/>
    <cellStyle name="Lien hypertexte visité" xfId="14769" builtinId="9" hidden="1"/>
    <cellStyle name="Lien hypertexte visité" xfId="14777" builtinId="9" hidden="1"/>
    <cellStyle name="Lien hypertexte visité" xfId="14793" builtinId="9" hidden="1"/>
    <cellStyle name="Lien hypertexte visité" xfId="14801" builtinId="9" hidden="1"/>
    <cellStyle name="Lien hypertexte visité" xfId="14809" builtinId="9" hidden="1"/>
    <cellStyle name="Lien hypertexte visité" xfId="14825" builtinId="9" hidden="1"/>
    <cellStyle name="Lien hypertexte visité" xfId="14833" builtinId="9" hidden="1"/>
    <cellStyle name="Lien hypertexte visité" xfId="14841" builtinId="9" hidden="1"/>
    <cellStyle name="Lien hypertexte visité" xfId="14857" builtinId="9" hidden="1"/>
    <cellStyle name="Lien hypertexte visité" xfId="14865" builtinId="9" hidden="1"/>
    <cellStyle name="Lien hypertexte visité" xfId="14873" builtinId="9" hidden="1"/>
    <cellStyle name="Lien hypertexte visité" xfId="14889" builtinId="9" hidden="1"/>
    <cellStyle name="Lien hypertexte visité" xfId="14897" builtinId="9" hidden="1"/>
    <cellStyle name="Lien hypertexte visité" xfId="14905" builtinId="9" hidden="1"/>
    <cellStyle name="Lien hypertexte visité" xfId="14921" builtinId="9" hidden="1"/>
    <cellStyle name="Lien hypertexte visité" xfId="14929" builtinId="9" hidden="1"/>
    <cellStyle name="Lien hypertexte visité" xfId="14937" builtinId="9" hidden="1"/>
    <cellStyle name="Lien hypertexte visité" xfId="14953" builtinId="9" hidden="1"/>
    <cellStyle name="Lien hypertexte visité" xfId="14961" builtinId="9" hidden="1"/>
    <cellStyle name="Lien hypertexte visité" xfId="14969" builtinId="9" hidden="1"/>
    <cellStyle name="Lien hypertexte visité" xfId="14985" builtinId="9" hidden="1"/>
    <cellStyle name="Lien hypertexte visité" xfId="14993" builtinId="9" hidden="1"/>
    <cellStyle name="Lien hypertexte visité" xfId="15001" builtinId="9" hidden="1"/>
    <cellStyle name="Lien hypertexte visité" xfId="15017" builtinId="9" hidden="1"/>
    <cellStyle name="Lien hypertexte visité" xfId="15025" builtinId="9" hidden="1"/>
    <cellStyle name="Lien hypertexte visité" xfId="15033" builtinId="9" hidden="1"/>
    <cellStyle name="Lien hypertexte visité" xfId="15049" builtinId="9" hidden="1"/>
    <cellStyle name="Lien hypertexte visité" xfId="15057" builtinId="9" hidden="1"/>
    <cellStyle name="Lien hypertexte visité" xfId="15065" builtinId="9" hidden="1"/>
    <cellStyle name="Lien hypertexte visité" xfId="15081" builtinId="9" hidden="1"/>
    <cellStyle name="Lien hypertexte visité" xfId="15089" builtinId="9" hidden="1"/>
    <cellStyle name="Lien hypertexte visité" xfId="15097" builtinId="9" hidden="1"/>
    <cellStyle name="Lien hypertexte visité" xfId="15113" builtinId="9" hidden="1"/>
    <cellStyle name="Lien hypertexte visité" xfId="15121" builtinId="9" hidden="1"/>
    <cellStyle name="Lien hypertexte visité" xfId="15129" builtinId="9" hidden="1"/>
    <cellStyle name="Lien hypertexte visité" xfId="15145" builtinId="9" hidden="1"/>
    <cellStyle name="Lien hypertexte visité" xfId="15153" builtinId="9" hidden="1"/>
    <cellStyle name="Lien hypertexte visité" xfId="15161" builtinId="9" hidden="1"/>
    <cellStyle name="Lien hypertexte visité" xfId="15177" builtinId="9" hidden="1"/>
    <cellStyle name="Lien hypertexte visité" xfId="15185" builtinId="9" hidden="1"/>
    <cellStyle name="Lien hypertexte visité" xfId="15193" builtinId="9" hidden="1"/>
    <cellStyle name="Lien hypertexte visité" xfId="15209" builtinId="9" hidden="1"/>
    <cellStyle name="Lien hypertexte visité" xfId="15217" builtinId="9" hidden="1"/>
    <cellStyle name="Lien hypertexte visité" xfId="15225" builtinId="9" hidden="1"/>
    <cellStyle name="Lien hypertexte visité" xfId="15241" builtinId="9" hidden="1"/>
    <cellStyle name="Lien hypertexte visité" xfId="15249" builtinId="9" hidden="1"/>
    <cellStyle name="Lien hypertexte visité" xfId="15257" builtinId="9" hidden="1"/>
    <cellStyle name="Lien hypertexte visité" xfId="15273" builtinId="9" hidden="1"/>
    <cellStyle name="Lien hypertexte visité" xfId="15281" builtinId="9" hidden="1"/>
    <cellStyle name="Lien hypertexte visité" xfId="15289" builtinId="9" hidden="1"/>
    <cellStyle name="Lien hypertexte visité" xfId="15305" builtinId="9" hidden="1"/>
    <cellStyle name="Lien hypertexte visité" xfId="15313" builtinId="9" hidden="1"/>
    <cellStyle name="Lien hypertexte visité" xfId="15321" builtinId="9" hidden="1"/>
    <cellStyle name="Lien hypertexte visité" xfId="15337" builtinId="9" hidden="1"/>
    <cellStyle name="Lien hypertexte visité" xfId="15345" builtinId="9" hidden="1"/>
    <cellStyle name="Lien hypertexte visité" xfId="15353" builtinId="9" hidden="1"/>
    <cellStyle name="Lien hypertexte visité" xfId="15369" builtinId="9" hidden="1"/>
    <cellStyle name="Lien hypertexte visité" xfId="15377" builtinId="9" hidden="1"/>
    <cellStyle name="Lien hypertexte visité" xfId="15385" builtinId="9" hidden="1"/>
    <cellStyle name="Lien hypertexte visité" xfId="15401" builtinId="9" hidden="1"/>
    <cellStyle name="Lien hypertexte visité" xfId="15409" builtinId="9" hidden="1"/>
    <cellStyle name="Lien hypertexte visité" xfId="15417" builtinId="9" hidden="1"/>
    <cellStyle name="Lien hypertexte visité" xfId="15433" builtinId="9" hidden="1"/>
    <cellStyle name="Lien hypertexte visité" xfId="15441" builtinId="9" hidden="1"/>
    <cellStyle name="Lien hypertexte visité" xfId="15449" builtinId="9" hidden="1"/>
    <cellStyle name="Lien hypertexte visité" xfId="15465" builtinId="9" hidden="1"/>
    <cellStyle name="Lien hypertexte visité" xfId="15473" builtinId="9" hidden="1"/>
    <cellStyle name="Lien hypertexte visité" xfId="15481" builtinId="9" hidden="1"/>
    <cellStyle name="Lien hypertexte visité" xfId="15497" builtinId="9" hidden="1"/>
    <cellStyle name="Lien hypertexte visité" xfId="15505" builtinId="9" hidden="1"/>
    <cellStyle name="Lien hypertexte visité" xfId="15513" builtinId="9" hidden="1"/>
    <cellStyle name="Lien hypertexte visité" xfId="15529" builtinId="9" hidden="1"/>
    <cellStyle name="Lien hypertexte visité" xfId="15537" builtinId="9" hidden="1"/>
    <cellStyle name="Lien hypertexte visité" xfId="15545" builtinId="9" hidden="1"/>
    <cellStyle name="Lien hypertexte visité" xfId="15561" builtinId="9" hidden="1"/>
    <cellStyle name="Lien hypertexte visité" xfId="15569" builtinId="9" hidden="1"/>
    <cellStyle name="Lien hypertexte visité" xfId="15577" builtinId="9" hidden="1"/>
    <cellStyle name="Lien hypertexte visité" xfId="15593" builtinId="9" hidden="1"/>
    <cellStyle name="Lien hypertexte visité" xfId="15601" builtinId="9" hidden="1"/>
    <cellStyle name="Lien hypertexte visité" xfId="15609" builtinId="9" hidden="1"/>
    <cellStyle name="Lien hypertexte visité" xfId="15625" builtinId="9" hidden="1"/>
    <cellStyle name="Lien hypertexte visité" xfId="15633" builtinId="9" hidden="1"/>
    <cellStyle name="Lien hypertexte visité" xfId="15641" builtinId="9" hidden="1"/>
    <cellStyle name="Lien hypertexte visité" xfId="15657" builtinId="9" hidden="1"/>
    <cellStyle name="Lien hypertexte visité" xfId="15665" builtinId="9" hidden="1"/>
    <cellStyle name="Lien hypertexte visité" xfId="15673" builtinId="9" hidden="1"/>
    <cellStyle name="Lien hypertexte visité" xfId="15689" builtinId="9" hidden="1"/>
    <cellStyle name="Lien hypertexte visité" xfId="15697" builtinId="9" hidden="1"/>
    <cellStyle name="Lien hypertexte visité" xfId="15705" builtinId="9" hidden="1"/>
    <cellStyle name="Lien hypertexte visité" xfId="15721" builtinId="9" hidden="1"/>
    <cellStyle name="Lien hypertexte visité" xfId="15729" builtinId="9" hidden="1"/>
    <cellStyle name="Lien hypertexte visité" xfId="15737" builtinId="9" hidden="1"/>
    <cellStyle name="Lien hypertexte visité" xfId="15753" builtinId="9" hidden="1"/>
    <cellStyle name="Lien hypertexte visité" xfId="15761" builtinId="9" hidden="1"/>
    <cellStyle name="Lien hypertexte visité" xfId="15769" builtinId="9" hidden="1"/>
    <cellStyle name="Lien hypertexte visité" xfId="15785" builtinId="9" hidden="1"/>
    <cellStyle name="Lien hypertexte visité" xfId="15793" builtinId="9" hidden="1"/>
    <cellStyle name="Lien hypertexte visité" xfId="15801" builtinId="9" hidden="1"/>
    <cellStyle name="Lien hypertexte visité" xfId="15817" builtinId="9" hidden="1"/>
    <cellStyle name="Lien hypertexte visité" xfId="15825" builtinId="9" hidden="1"/>
    <cellStyle name="Lien hypertexte visité" xfId="15833" builtinId="9" hidden="1"/>
    <cellStyle name="Lien hypertexte visité" xfId="15849" builtinId="9" hidden="1"/>
    <cellStyle name="Lien hypertexte visité" xfId="15857" builtinId="9" hidden="1"/>
    <cellStyle name="Lien hypertexte visité" xfId="15865" builtinId="9" hidden="1"/>
    <cellStyle name="Lien hypertexte visité" xfId="15881" builtinId="9" hidden="1"/>
    <cellStyle name="Lien hypertexte visité" xfId="15889" builtinId="9" hidden="1"/>
    <cellStyle name="Lien hypertexte visité" xfId="15897" builtinId="9" hidden="1"/>
    <cellStyle name="Lien hypertexte visité" xfId="15913" builtinId="9" hidden="1"/>
    <cellStyle name="Lien hypertexte visité" xfId="15921" builtinId="9" hidden="1"/>
    <cellStyle name="Lien hypertexte visité" xfId="15929" builtinId="9" hidden="1"/>
    <cellStyle name="Lien hypertexte visité" xfId="15945" builtinId="9" hidden="1"/>
    <cellStyle name="Lien hypertexte visité" xfId="15953" builtinId="9" hidden="1"/>
    <cellStyle name="Lien hypertexte visité" xfId="15961" builtinId="9" hidden="1"/>
    <cellStyle name="Lien hypertexte visité" xfId="15977" builtinId="9" hidden="1"/>
    <cellStyle name="Lien hypertexte visité" xfId="15985" builtinId="9" hidden="1"/>
    <cellStyle name="Lien hypertexte visité" xfId="15993" builtinId="9" hidden="1"/>
    <cellStyle name="Lien hypertexte visité" xfId="16009" builtinId="9" hidden="1"/>
    <cellStyle name="Lien hypertexte visité" xfId="16017" builtinId="9" hidden="1"/>
    <cellStyle name="Lien hypertexte visité" xfId="16025" builtinId="9" hidden="1"/>
    <cellStyle name="Lien hypertexte visité" xfId="16041" builtinId="9" hidden="1"/>
    <cellStyle name="Lien hypertexte visité" xfId="16049" builtinId="9" hidden="1"/>
    <cellStyle name="Lien hypertexte visité" xfId="16057" builtinId="9" hidden="1"/>
    <cellStyle name="Lien hypertexte visité" xfId="16073" builtinId="9" hidden="1"/>
    <cellStyle name="Lien hypertexte visité" xfId="16081" builtinId="9" hidden="1"/>
    <cellStyle name="Lien hypertexte visité" xfId="16089" builtinId="9" hidden="1"/>
    <cellStyle name="Lien hypertexte visité" xfId="16105" builtinId="9" hidden="1"/>
    <cellStyle name="Lien hypertexte visité" xfId="16113" builtinId="9" hidden="1"/>
    <cellStyle name="Lien hypertexte visité" xfId="16121" builtinId="9" hidden="1"/>
    <cellStyle name="Lien hypertexte visité" xfId="16137" builtinId="9" hidden="1"/>
    <cellStyle name="Lien hypertexte visité" xfId="16145" builtinId="9" hidden="1"/>
    <cellStyle name="Lien hypertexte visité" xfId="16153" builtinId="9" hidden="1"/>
    <cellStyle name="Lien hypertexte visité" xfId="16169" builtinId="9" hidden="1"/>
    <cellStyle name="Lien hypertexte visité" xfId="16177" builtinId="9" hidden="1"/>
    <cellStyle name="Lien hypertexte visité" xfId="16185" builtinId="9" hidden="1"/>
    <cellStyle name="Lien hypertexte visité" xfId="16201" builtinId="9" hidden="1"/>
    <cellStyle name="Lien hypertexte visité" xfId="16209" builtinId="9" hidden="1"/>
    <cellStyle name="Lien hypertexte visité" xfId="16217" builtinId="9" hidden="1"/>
    <cellStyle name="Lien hypertexte visité" xfId="16233" builtinId="9" hidden="1"/>
    <cellStyle name="Lien hypertexte visité" xfId="16241" builtinId="9" hidden="1"/>
    <cellStyle name="Lien hypertexte visité" xfId="16249" builtinId="9" hidden="1"/>
    <cellStyle name="Lien hypertexte visité" xfId="16265" builtinId="9" hidden="1"/>
    <cellStyle name="Lien hypertexte visité" xfId="16273" builtinId="9" hidden="1"/>
    <cellStyle name="Lien hypertexte visité" xfId="16281" builtinId="9" hidden="1"/>
    <cellStyle name="Lien hypertexte visité" xfId="16297" builtinId="9" hidden="1"/>
    <cellStyle name="Lien hypertexte visité" xfId="16305" builtinId="9" hidden="1"/>
    <cellStyle name="Lien hypertexte visité" xfId="16313" builtinId="9" hidden="1"/>
    <cellStyle name="Lien hypertexte visité" xfId="16329" builtinId="9" hidden="1"/>
    <cellStyle name="Lien hypertexte visité" xfId="16337" builtinId="9" hidden="1"/>
    <cellStyle name="Lien hypertexte visité" xfId="16345" builtinId="9" hidden="1"/>
    <cellStyle name="Lien hypertexte visité" xfId="16361" builtinId="9" hidden="1"/>
    <cellStyle name="Lien hypertexte visité" xfId="16369" builtinId="9" hidden="1"/>
    <cellStyle name="Lien hypertexte visité" xfId="16377" builtinId="9" hidden="1"/>
    <cellStyle name="Lien hypertexte visité" xfId="16393" builtinId="9" hidden="1"/>
    <cellStyle name="Lien hypertexte visité" xfId="16401" builtinId="9" hidden="1"/>
    <cellStyle name="Lien hypertexte visité" xfId="16409" builtinId="9" hidden="1"/>
    <cellStyle name="Lien hypertexte visité" xfId="16425" builtinId="9" hidden="1"/>
    <cellStyle name="Lien hypertexte visité" xfId="16433" builtinId="9" hidden="1"/>
    <cellStyle name="Lien hypertexte visité" xfId="16441" builtinId="9" hidden="1"/>
    <cellStyle name="Lien hypertexte visité" xfId="16457" builtinId="9" hidden="1"/>
    <cellStyle name="Lien hypertexte visité" xfId="16465" builtinId="9" hidden="1"/>
    <cellStyle name="Lien hypertexte visité" xfId="16473" builtinId="9" hidden="1"/>
    <cellStyle name="Lien hypertexte visité" xfId="16489" builtinId="9" hidden="1"/>
    <cellStyle name="Lien hypertexte visité" xfId="16497" builtinId="9" hidden="1"/>
    <cellStyle name="Lien hypertexte visité" xfId="16505" builtinId="9" hidden="1"/>
    <cellStyle name="Lien hypertexte visité" xfId="16521" builtinId="9" hidden="1"/>
    <cellStyle name="Lien hypertexte visité" xfId="16529" builtinId="9" hidden="1"/>
    <cellStyle name="Lien hypertexte visité" xfId="16537" builtinId="9" hidden="1"/>
    <cellStyle name="Lien hypertexte visité" xfId="16553" builtinId="9" hidden="1"/>
    <cellStyle name="Lien hypertexte visité" xfId="16561" builtinId="9" hidden="1"/>
    <cellStyle name="Lien hypertexte visité" xfId="16569" builtinId="9" hidden="1"/>
    <cellStyle name="Lien hypertexte visité" xfId="16585" builtinId="9" hidden="1"/>
    <cellStyle name="Lien hypertexte visité" xfId="16593" builtinId="9" hidden="1"/>
    <cellStyle name="Lien hypertexte visité" xfId="16601" builtinId="9" hidden="1"/>
    <cellStyle name="Lien hypertexte visité" xfId="16617" builtinId="9" hidden="1"/>
    <cellStyle name="Lien hypertexte visité" xfId="16625" builtinId="9" hidden="1"/>
    <cellStyle name="Lien hypertexte visité" xfId="16633" builtinId="9" hidden="1"/>
    <cellStyle name="Lien hypertexte visité" xfId="16649" builtinId="9" hidden="1"/>
    <cellStyle name="Lien hypertexte visité" xfId="16657" builtinId="9" hidden="1"/>
    <cellStyle name="Lien hypertexte visité" xfId="16665" builtinId="9" hidden="1"/>
    <cellStyle name="Lien hypertexte visité" xfId="16681" builtinId="9" hidden="1"/>
    <cellStyle name="Lien hypertexte visité" xfId="16689" builtinId="9" hidden="1"/>
    <cellStyle name="Lien hypertexte visité" xfId="16697" builtinId="9" hidden="1"/>
    <cellStyle name="Lien hypertexte visité" xfId="16713" builtinId="9" hidden="1"/>
    <cellStyle name="Lien hypertexte visité" xfId="16721" builtinId="9" hidden="1"/>
    <cellStyle name="Lien hypertexte visité" xfId="16729" builtinId="9" hidden="1"/>
    <cellStyle name="Lien hypertexte visité" xfId="16745" builtinId="9" hidden="1"/>
    <cellStyle name="Lien hypertexte visité" xfId="16753" builtinId="9" hidden="1"/>
    <cellStyle name="Lien hypertexte visité" xfId="16761" builtinId="9" hidden="1"/>
    <cellStyle name="Lien hypertexte visité" xfId="16777" builtinId="9" hidden="1"/>
    <cellStyle name="Lien hypertexte visité" xfId="16785" builtinId="9" hidden="1"/>
    <cellStyle name="Lien hypertexte visité" xfId="16793" builtinId="9" hidden="1"/>
    <cellStyle name="Lien hypertexte visité" xfId="16809" builtinId="9" hidden="1"/>
    <cellStyle name="Lien hypertexte visité" xfId="16817" builtinId="9" hidden="1"/>
    <cellStyle name="Lien hypertexte visité" xfId="16825" builtinId="9" hidden="1"/>
    <cellStyle name="Lien hypertexte visité" xfId="16841" builtinId="9" hidden="1"/>
    <cellStyle name="Lien hypertexte visité" xfId="16849" builtinId="9" hidden="1"/>
    <cellStyle name="Lien hypertexte visité" xfId="16857" builtinId="9" hidden="1"/>
    <cellStyle name="Lien hypertexte visité" xfId="16873" builtinId="9" hidden="1"/>
    <cellStyle name="Lien hypertexte visité" xfId="16881" builtinId="9" hidden="1"/>
    <cellStyle name="Lien hypertexte visité" xfId="16889" builtinId="9" hidden="1"/>
    <cellStyle name="Lien hypertexte visité" xfId="16905" builtinId="9" hidden="1"/>
    <cellStyle name="Lien hypertexte visité" xfId="16913" builtinId="9" hidden="1"/>
    <cellStyle name="Lien hypertexte visité" xfId="16921" builtinId="9" hidden="1"/>
    <cellStyle name="Lien hypertexte visité" xfId="16937" builtinId="9" hidden="1"/>
    <cellStyle name="Lien hypertexte visité" xfId="16945" builtinId="9" hidden="1"/>
    <cellStyle name="Lien hypertexte visité" xfId="16953" builtinId="9" hidden="1"/>
    <cellStyle name="Lien hypertexte visité" xfId="16969" builtinId="9" hidden="1"/>
    <cellStyle name="Lien hypertexte visité" xfId="16977" builtinId="9" hidden="1"/>
    <cellStyle name="Lien hypertexte visité" xfId="16985" builtinId="9" hidden="1"/>
    <cellStyle name="Lien hypertexte visité" xfId="17001" builtinId="9" hidden="1"/>
    <cellStyle name="Lien hypertexte visité" xfId="17009" builtinId="9" hidden="1"/>
    <cellStyle name="Lien hypertexte visité" xfId="17017" builtinId="9" hidden="1"/>
    <cellStyle name="Lien hypertexte visité" xfId="17033" builtinId="9" hidden="1"/>
    <cellStyle name="Lien hypertexte visité" xfId="17041" builtinId="9" hidden="1"/>
    <cellStyle name="Lien hypertexte visité" xfId="17049" builtinId="9" hidden="1"/>
    <cellStyle name="Lien hypertexte visité" xfId="17065" builtinId="9" hidden="1"/>
    <cellStyle name="Lien hypertexte visité" xfId="17073" builtinId="9" hidden="1"/>
    <cellStyle name="Lien hypertexte visité" xfId="17081" builtinId="9" hidden="1"/>
    <cellStyle name="Lien hypertexte visité" xfId="17097" builtinId="9" hidden="1"/>
    <cellStyle name="Lien hypertexte visité" xfId="17105" builtinId="9" hidden="1"/>
    <cellStyle name="Lien hypertexte visité" xfId="17113" builtinId="9" hidden="1"/>
    <cellStyle name="Lien hypertexte visité" xfId="17129" builtinId="9" hidden="1"/>
    <cellStyle name="Lien hypertexte visité" xfId="17137" builtinId="9" hidden="1"/>
    <cellStyle name="Lien hypertexte visité" xfId="17145" builtinId="9" hidden="1"/>
    <cellStyle name="Lien hypertexte visité" xfId="17161" builtinId="9" hidden="1"/>
    <cellStyle name="Lien hypertexte visité" xfId="17169" builtinId="9" hidden="1"/>
    <cellStyle name="Lien hypertexte visité" xfId="17177" builtinId="9" hidden="1"/>
    <cellStyle name="Lien hypertexte visité" xfId="17193" builtinId="9" hidden="1"/>
    <cellStyle name="Lien hypertexte visité" xfId="17201" builtinId="9" hidden="1"/>
    <cellStyle name="Lien hypertexte visité" xfId="17209" builtinId="9" hidden="1"/>
    <cellStyle name="Lien hypertexte visité" xfId="17225" builtinId="9" hidden="1"/>
    <cellStyle name="Lien hypertexte visité" xfId="17233" builtinId="9" hidden="1"/>
    <cellStyle name="Lien hypertexte visité" xfId="17241" builtinId="9" hidden="1"/>
    <cellStyle name="Lien hypertexte visité" xfId="17257" builtinId="9" hidden="1"/>
    <cellStyle name="Lien hypertexte visité" xfId="17265" builtinId="9" hidden="1"/>
    <cellStyle name="Lien hypertexte visité" xfId="17273" builtinId="9" hidden="1"/>
    <cellStyle name="Lien hypertexte visité" xfId="17289" builtinId="9" hidden="1"/>
    <cellStyle name="Lien hypertexte visité" xfId="17297" builtinId="9" hidden="1"/>
    <cellStyle name="Lien hypertexte visité" xfId="17305" builtinId="9" hidden="1"/>
    <cellStyle name="Lien hypertexte visité" xfId="17321" builtinId="9" hidden="1"/>
    <cellStyle name="Lien hypertexte visité" xfId="17329" builtinId="9" hidden="1"/>
    <cellStyle name="Lien hypertexte visité" xfId="17337" builtinId="9" hidden="1"/>
    <cellStyle name="Lien hypertexte visité" xfId="17353" builtinId="9" hidden="1"/>
    <cellStyle name="Lien hypertexte visité" xfId="17361" builtinId="9" hidden="1"/>
    <cellStyle name="Lien hypertexte visité" xfId="17369" builtinId="9" hidden="1"/>
    <cellStyle name="Lien hypertexte visité" xfId="17385" builtinId="9" hidden="1"/>
    <cellStyle name="Lien hypertexte visité" xfId="17393" builtinId="9" hidden="1"/>
    <cellStyle name="Lien hypertexte visité" xfId="17401" builtinId="9" hidden="1"/>
    <cellStyle name="Lien hypertexte visité" xfId="17417" builtinId="9" hidden="1"/>
    <cellStyle name="Lien hypertexte visité" xfId="17425" builtinId="9" hidden="1"/>
    <cellStyle name="Lien hypertexte visité" xfId="17433" builtinId="9" hidden="1"/>
    <cellStyle name="Lien hypertexte visité" xfId="17449" builtinId="9" hidden="1"/>
    <cellStyle name="Lien hypertexte visité" xfId="17457" builtinId="9" hidden="1"/>
    <cellStyle name="Lien hypertexte visité" xfId="17465" builtinId="9" hidden="1"/>
    <cellStyle name="Lien hypertexte visité" xfId="17481" builtinId="9" hidden="1"/>
    <cellStyle name="Lien hypertexte visité" xfId="17489" builtinId="9" hidden="1"/>
    <cellStyle name="Lien hypertexte visité" xfId="17497" builtinId="9" hidden="1"/>
    <cellStyle name="Lien hypertexte visité" xfId="17513" builtinId="9" hidden="1"/>
    <cellStyle name="Lien hypertexte visité" xfId="17521" builtinId="9" hidden="1"/>
    <cellStyle name="Lien hypertexte visité" xfId="17529" builtinId="9" hidden="1"/>
    <cellStyle name="Lien hypertexte visité" xfId="17545" builtinId="9" hidden="1"/>
    <cellStyle name="Lien hypertexte visité" xfId="17553" builtinId="9" hidden="1"/>
    <cellStyle name="Lien hypertexte visité" xfId="17561" builtinId="9" hidden="1"/>
    <cellStyle name="Lien hypertexte visité" xfId="17577" builtinId="9" hidden="1"/>
    <cellStyle name="Lien hypertexte visité" xfId="17585" builtinId="9" hidden="1"/>
    <cellStyle name="Lien hypertexte visité" xfId="17593" builtinId="9" hidden="1"/>
    <cellStyle name="Lien hypertexte visité" xfId="17609" builtinId="9" hidden="1"/>
    <cellStyle name="Lien hypertexte visité" xfId="17617" builtinId="9" hidden="1"/>
    <cellStyle name="Lien hypertexte visité" xfId="17625" builtinId="9" hidden="1"/>
    <cellStyle name="Lien hypertexte visité" xfId="17641" builtinId="9" hidden="1"/>
    <cellStyle name="Lien hypertexte visité" xfId="17649" builtinId="9" hidden="1"/>
    <cellStyle name="Lien hypertexte visité" xfId="17657" builtinId="9" hidden="1"/>
    <cellStyle name="Lien hypertexte visité" xfId="17673" builtinId="9" hidden="1"/>
    <cellStyle name="Lien hypertexte visité" xfId="17681" builtinId="9" hidden="1"/>
    <cellStyle name="Lien hypertexte visité" xfId="17689" builtinId="9" hidden="1"/>
    <cellStyle name="Lien hypertexte visité" xfId="17705" builtinId="9" hidden="1"/>
    <cellStyle name="Lien hypertexte visité" xfId="17713" builtinId="9" hidden="1"/>
    <cellStyle name="Lien hypertexte visité" xfId="17721" builtinId="9" hidden="1"/>
    <cellStyle name="Lien hypertexte visité" xfId="17737" builtinId="9" hidden="1"/>
    <cellStyle name="Lien hypertexte visité" xfId="17745" builtinId="9" hidden="1"/>
    <cellStyle name="Lien hypertexte visité" xfId="17753" builtinId="9" hidden="1"/>
    <cellStyle name="Lien hypertexte visité" xfId="17769" builtinId="9" hidden="1"/>
    <cellStyle name="Lien hypertexte visité" xfId="17777" builtinId="9" hidden="1"/>
    <cellStyle name="Lien hypertexte visité" xfId="17785" builtinId="9" hidden="1"/>
    <cellStyle name="Lien hypertexte visité" xfId="17801" builtinId="9" hidden="1"/>
    <cellStyle name="Lien hypertexte visité" xfId="17809" builtinId="9" hidden="1"/>
    <cellStyle name="Lien hypertexte visité" xfId="17817" builtinId="9" hidden="1"/>
    <cellStyle name="Lien hypertexte visité" xfId="17833" builtinId="9" hidden="1"/>
    <cellStyle name="Lien hypertexte visité" xfId="17841" builtinId="9" hidden="1"/>
    <cellStyle name="Lien hypertexte visité" xfId="17849" builtinId="9" hidden="1"/>
    <cellStyle name="Lien hypertexte visité" xfId="17865" builtinId="9" hidden="1"/>
    <cellStyle name="Lien hypertexte visité" xfId="17873" builtinId="9" hidden="1"/>
    <cellStyle name="Lien hypertexte visité" xfId="17881" builtinId="9" hidden="1"/>
    <cellStyle name="Lien hypertexte visité" xfId="17897" builtinId="9" hidden="1"/>
    <cellStyle name="Lien hypertexte visité" xfId="17905" builtinId="9" hidden="1"/>
    <cellStyle name="Lien hypertexte visité" xfId="17913" builtinId="9" hidden="1"/>
    <cellStyle name="Lien hypertexte visité" xfId="17929" builtinId="9" hidden="1"/>
    <cellStyle name="Lien hypertexte visité" xfId="17937" builtinId="9" hidden="1"/>
    <cellStyle name="Lien hypertexte visité" xfId="17945" builtinId="9" hidden="1"/>
    <cellStyle name="Lien hypertexte visité" xfId="17961" builtinId="9" hidden="1"/>
    <cellStyle name="Lien hypertexte visité" xfId="17969" builtinId="9" hidden="1"/>
    <cellStyle name="Lien hypertexte visité" xfId="17977" builtinId="9" hidden="1"/>
    <cellStyle name="Lien hypertexte visité" xfId="17993" builtinId="9" hidden="1"/>
    <cellStyle name="Lien hypertexte visité" xfId="18001" builtinId="9" hidden="1"/>
    <cellStyle name="Lien hypertexte visité" xfId="18009" builtinId="9" hidden="1"/>
    <cellStyle name="Lien hypertexte visité" xfId="18025" builtinId="9" hidden="1"/>
    <cellStyle name="Lien hypertexte visité" xfId="18033" builtinId="9" hidden="1"/>
    <cellStyle name="Lien hypertexte visité" xfId="18041" builtinId="9" hidden="1"/>
    <cellStyle name="Lien hypertexte visité" xfId="18057" builtinId="9" hidden="1"/>
    <cellStyle name="Lien hypertexte visité" xfId="18065" builtinId="9" hidden="1"/>
    <cellStyle name="Lien hypertexte visité" xfId="18073" builtinId="9" hidden="1"/>
    <cellStyle name="Lien hypertexte visité" xfId="18089" builtinId="9" hidden="1"/>
    <cellStyle name="Lien hypertexte visité" xfId="18097" builtinId="9" hidden="1"/>
    <cellStyle name="Lien hypertexte visité" xfId="18105" builtinId="9" hidden="1"/>
    <cellStyle name="Lien hypertexte visité" xfId="18121" builtinId="9" hidden="1"/>
    <cellStyle name="Lien hypertexte visité" xfId="18129" builtinId="9" hidden="1"/>
    <cellStyle name="Lien hypertexte visité" xfId="18137" builtinId="9" hidden="1"/>
    <cellStyle name="Lien hypertexte visité" xfId="18153" builtinId="9" hidden="1"/>
    <cellStyle name="Lien hypertexte visité" xfId="18161" builtinId="9" hidden="1"/>
    <cellStyle name="Lien hypertexte visité" xfId="18169" builtinId="9" hidden="1"/>
    <cellStyle name="Lien hypertexte visité" xfId="18185" builtinId="9" hidden="1"/>
    <cellStyle name="Lien hypertexte visité" xfId="18193" builtinId="9" hidden="1"/>
    <cellStyle name="Lien hypertexte visité" xfId="18201" builtinId="9" hidden="1"/>
    <cellStyle name="Lien hypertexte visité" xfId="18217" builtinId="9" hidden="1"/>
    <cellStyle name="Lien hypertexte visité" xfId="18225" builtinId="9" hidden="1"/>
    <cellStyle name="Lien hypertexte visité" xfId="18233" builtinId="9" hidden="1"/>
    <cellStyle name="Lien hypertexte visité" xfId="18249" builtinId="9" hidden="1"/>
    <cellStyle name="Lien hypertexte visité" xfId="18257" builtinId="9" hidden="1"/>
    <cellStyle name="Lien hypertexte visité" xfId="18265" builtinId="9" hidden="1"/>
    <cellStyle name="Lien hypertexte visité" xfId="18281" builtinId="9" hidden="1"/>
    <cellStyle name="Lien hypertexte visité" xfId="18289" builtinId="9" hidden="1"/>
    <cellStyle name="Lien hypertexte visité" xfId="18297" builtinId="9" hidden="1"/>
    <cellStyle name="Lien hypertexte visité" xfId="18311" builtinId="9" hidden="1"/>
    <cellStyle name="Lien hypertexte visité" xfId="18315" builtinId="9" hidden="1"/>
    <cellStyle name="Lien hypertexte visité" xfId="18319" builtinId="9" hidden="1"/>
    <cellStyle name="Lien hypertexte visité" xfId="18328" builtinId="9" hidden="1"/>
    <cellStyle name="Lien hypertexte visité" xfId="18336" builtinId="9" hidden="1"/>
    <cellStyle name="Lien hypertexte visité" xfId="18344" builtinId="9" hidden="1"/>
    <cellStyle name="Lien hypertexte visité" xfId="18360" builtinId="9" hidden="1"/>
    <cellStyle name="Lien hypertexte visité" xfId="18368" builtinId="9" hidden="1"/>
    <cellStyle name="Lien hypertexte visité" xfId="18376" builtinId="9" hidden="1"/>
    <cellStyle name="Lien hypertexte visité" xfId="18392" builtinId="9" hidden="1"/>
    <cellStyle name="Lien hypertexte visité" xfId="18400" builtinId="9" hidden="1"/>
    <cellStyle name="Lien hypertexte visité" xfId="18408" builtinId="9" hidden="1"/>
    <cellStyle name="Lien hypertexte visité" xfId="18424" builtinId="9" hidden="1"/>
    <cellStyle name="Lien hypertexte visité" xfId="18432" builtinId="9" hidden="1"/>
    <cellStyle name="Lien hypertexte visité" xfId="18440" builtinId="9" hidden="1"/>
    <cellStyle name="Lien hypertexte visité" xfId="18456" builtinId="9" hidden="1"/>
    <cellStyle name="Lien hypertexte visité" xfId="18464" builtinId="9" hidden="1"/>
    <cellStyle name="Lien hypertexte visité" xfId="18472" builtinId="9" hidden="1"/>
    <cellStyle name="Lien hypertexte visité" xfId="18488" builtinId="9" hidden="1"/>
    <cellStyle name="Lien hypertexte visité" xfId="18496" builtinId="9" hidden="1"/>
    <cellStyle name="Lien hypertexte visité" xfId="18504" builtinId="9" hidden="1"/>
    <cellStyle name="Lien hypertexte visité" xfId="18520" builtinId="9" hidden="1"/>
    <cellStyle name="Lien hypertexte visité" xfId="18528" builtinId="9" hidden="1"/>
    <cellStyle name="Lien hypertexte visité" xfId="18536" builtinId="9" hidden="1"/>
    <cellStyle name="Lien hypertexte visité" xfId="18552" builtinId="9" hidden="1"/>
    <cellStyle name="Lien hypertexte visité" xfId="18560" builtinId="9" hidden="1"/>
    <cellStyle name="Lien hypertexte visité" xfId="18568" builtinId="9" hidden="1"/>
    <cellStyle name="Lien hypertexte visité" xfId="18584" builtinId="9" hidden="1"/>
    <cellStyle name="Lien hypertexte visité" xfId="18592" builtinId="9" hidden="1"/>
    <cellStyle name="Lien hypertexte visité" xfId="18600" builtinId="9" hidden="1"/>
    <cellStyle name="Lien hypertexte visité" xfId="18616" builtinId="9" hidden="1"/>
    <cellStyle name="Lien hypertexte visité" xfId="18624" builtinId="9" hidden="1"/>
    <cellStyle name="Lien hypertexte visité" xfId="18632" builtinId="9" hidden="1"/>
    <cellStyle name="Lien hypertexte visité" xfId="18648" builtinId="9" hidden="1"/>
    <cellStyle name="Lien hypertexte visité" xfId="18656" builtinId="9" hidden="1"/>
    <cellStyle name="Lien hypertexte visité" xfId="18664" builtinId="9" hidden="1"/>
    <cellStyle name="Lien hypertexte visité" xfId="18680" builtinId="9" hidden="1"/>
    <cellStyle name="Lien hypertexte visité" xfId="18688" builtinId="9" hidden="1"/>
    <cellStyle name="Lien hypertexte visité" xfId="18696" builtinId="9" hidden="1"/>
    <cellStyle name="Lien hypertexte visité" xfId="18712" builtinId="9" hidden="1"/>
    <cellStyle name="Lien hypertexte visité" xfId="18720" builtinId="9" hidden="1"/>
    <cellStyle name="Lien hypertexte visité" xfId="18728" builtinId="9" hidden="1"/>
    <cellStyle name="Lien hypertexte visité" xfId="18744" builtinId="9" hidden="1"/>
    <cellStyle name="Lien hypertexte visité" xfId="18752" builtinId="9" hidden="1"/>
    <cellStyle name="Lien hypertexte visité" xfId="18760" builtinId="9" hidden="1"/>
    <cellStyle name="Lien hypertexte visité" xfId="18776" builtinId="9" hidden="1"/>
    <cellStyle name="Lien hypertexte visité" xfId="18784" builtinId="9" hidden="1"/>
    <cellStyle name="Lien hypertexte visité" xfId="18792" builtinId="9" hidden="1"/>
    <cellStyle name="Lien hypertexte visité" xfId="18808" builtinId="9" hidden="1"/>
    <cellStyle name="Lien hypertexte visité" xfId="18816" builtinId="9" hidden="1"/>
    <cellStyle name="Lien hypertexte visité" xfId="18824" builtinId="9" hidden="1"/>
    <cellStyle name="Lien hypertexte visité" xfId="18840" builtinId="9" hidden="1"/>
    <cellStyle name="Lien hypertexte visité" xfId="18848" builtinId="9" hidden="1"/>
    <cellStyle name="Lien hypertexte visité" xfId="18856" builtinId="9" hidden="1"/>
    <cellStyle name="Lien hypertexte visité" xfId="18872" builtinId="9" hidden="1"/>
    <cellStyle name="Lien hypertexte visité" xfId="18880" builtinId="9" hidden="1"/>
    <cellStyle name="Lien hypertexte visité" xfId="18888" builtinId="9" hidden="1"/>
    <cellStyle name="Lien hypertexte visité" xfId="18904" builtinId="9" hidden="1"/>
    <cellStyle name="Lien hypertexte visité" xfId="18912" builtinId="9" hidden="1"/>
    <cellStyle name="Lien hypertexte visité" xfId="18920" builtinId="9" hidden="1"/>
    <cellStyle name="Lien hypertexte visité" xfId="18936" builtinId="9" hidden="1"/>
    <cellStyle name="Lien hypertexte visité" xfId="18944" builtinId="9" hidden="1"/>
    <cellStyle name="Lien hypertexte visité" xfId="18952" builtinId="9" hidden="1"/>
    <cellStyle name="Lien hypertexte visité" xfId="18968" builtinId="9" hidden="1"/>
    <cellStyle name="Lien hypertexte visité" xfId="18976" builtinId="9" hidden="1"/>
    <cellStyle name="Lien hypertexte visité" xfId="18984" builtinId="9" hidden="1"/>
    <cellStyle name="Lien hypertexte visité" xfId="19000" builtinId="9" hidden="1"/>
    <cellStyle name="Lien hypertexte visité" xfId="19008" builtinId="9" hidden="1"/>
    <cellStyle name="Lien hypertexte visité" xfId="19016" builtinId="9" hidden="1"/>
    <cellStyle name="Lien hypertexte visité" xfId="19032" builtinId="9" hidden="1"/>
    <cellStyle name="Lien hypertexte visité" xfId="19040" builtinId="9" hidden="1"/>
    <cellStyle name="Lien hypertexte visité" xfId="19048" builtinId="9" hidden="1"/>
    <cellStyle name="Lien hypertexte visité" xfId="19064" builtinId="9" hidden="1"/>
    <cellStyle name="Lien hypertexte visité" xfId="19072" builtinId="9" hidden="1"/>
    <cellStyle name="Lien hypertexte visité" xfId="19080" builtinId="9" hidden="1"/>
    <cellStyle name="Lien hypertexte visité" xfId="19096" builtinId="9" hidden="1"/>
    <cellStyle name="Lien hypertexte visité" xfId="19104" builtinId="9" hidden="1"/>
    <cellStyle name="Lien hypertexte visité" xfId="19112" builtinId="9" hidden="1"/>
    <cellStyle name="Lien hypertexte visité" xfId="19128" builtinId="9" hidden="1"/>
    <cellStyle name="Lien hypertexte visité" xfId="19136" builtinId="9" hidden="1"/>
    <cellStyle name="Lien hypertexte visité" xfId="19144" builtinId="9" hidden="1"/>
    <cellStyle name="Lien hypertexte visité" xfId="19160" builtinId="9" hidden="1"/>
    <cellStyle name="Lien hypertexte visité" xfId="19168" builtinId="9" hidden="1"/>
    <cellStyle name="Lien hypertexte visité" xfId="19176" builtinId="9" hidden="1"/>
    <cellStyle name="Lien hypertexte visité" xfId="19192" builtinId="9" hidden="1"/>
    <cellStyle name="Lien hypertexte visité" xfId="19200" builtinId="9" hidden="1"/>
    <cellStyle name="Lien hypertexte visité" xfId="19208" builtinId="9" hidden="1"/>
    <cellStyle name="Lien hypertexte visité" xfId="19224" builtinId="9" hidden="1"/>
    <cellStyle name="Lien hypertexte visité" xfId="19232" builtinId="9" hidden="1"/>
    <cellStyle name="Lien hypertexte visité" xfId="19240" builtinId="9" hidden="1"/>
    <cellStyle name="Lien hypertexte visité" xfId="19256" builtinId="9" hidden="1"/>
    <cellStyle name="Lien hypertexte visité" xfId="19264" builtinId="9" hidden="1"/>
    <cellStyle name="Lien hypertexte visité" xfId="19272" builtinId="9" hidden="1"/>
    <cellStyle name="Lien hypertexte visité" xfId="19288" builtinId="9" hidden="1"/>
    <cellStyle name="Lien hypertexte visité" xfId="19296" builtinId="9" hidden="1"/>
    <cellStyle name="Lien hypertexte visité" xfId="19304" builtinId="9" hidden="1"/>
    <cellStyle name="Lien hypertexte visité" xfId="19320" builtinId="9" hidden="1"/>
    <cellStyle name="Lien hypertexte visité" xfId="19328" builtinId="9" hidden="1"/>
    <cellStyle name="Lien hypertexte visité" xfId="19336" builtinId="9" hidden="1"/>
    <cellStyle name="Lien hypertexte visité" xfId="19352" builtinId="9" hidden="1"/>
    <cellStyle name="Lien hypertexte visité" xfId="19360" builtinId="9" hidden="1"/>
    <cellStyle name="Lien hypertexte visité" xfId="19368" builtinId="9" hidden="1"/>
    <cellStyle name="Lien hypertexte visité" xfId="19384" builtinId="9" hidden="1"/>
    <cellStyle name="Lien hypertexte visité" xfId="19392" builtinId="9" hidden="1"/>
    <cellStyle name="Lien hypertexte visité" xfId="19400" builtinId="9" hidden="1"/>
    <cellStyle name="Lien hypertexte visité" xfId="19416" builtinId="9" hidden="1"/>
    <cellStyle name="Lien hypertexte visité" xfId="19424" builtinId="9" hidden="1"/>
    <cellStyle name="Lien hypertexte visité" xfId="19432" builtinId="9" hidden="1"/>
    <cellStyle name="Lien hypertexte visité" xfId="19448" builtinId="9" hidden="1"/>
    <cellStyle name="Lien hypertexte visité" xfId="19456" builtinId="9" hidden="1"/>
    <cellStyle name="Lien hypertexte visité" xfId="19464" builtinId="9" hidden="1"/>
    <cellStyle name="Lien hypertexte visité" xfId="19480" builtinId="9" hidden="1"/>
    <cellStyle name="Lien hypertexte visité" xfId="19488" builtinId="9" hidden="1"/>
    <cellStyle name="Lien hypertexte visité" xfId="19496" builtinId="9" hidden="1"/>
    <cellStyle name="Lien hypertexte visité" xfId="19512" builtinId="9" hidden="1"/>
    <cellStyle name="Lien hypertexte visité" xfId="19520" builtinId="9" hidden="1"/>
    <cellStyle name="Lien hypertexte visité" xfId="19528" builtinId="9" hidden="1"/>
    <cellStyle name="Lien hypertexte visité" xfId="19544" builtinId="9" hidden="1"/>
    <cellStyle name="Lien hypertexte visité" xfId="19552" builtinId="9" hidden="1"/>
    <cellStyle name="Lien hypertexte visité" xfId="19560" builtinId="9" hidden="1"/>
    <cellStyle name="Lien hypertexte visité" xfId="19576" builtinId="9" hidden="1"/>
    <cellStyle name="Lien hypertexte visité" xfId="19584" builtinId="9" hidden="1"/>
    <cellStyle name="Lien hypertexte visité" xfId="19592" builtinId="9" hidden="1"/>
    <cellStyle name="Lien hypertexte visité" xfId="19608" builtinId="9" hidden="1"/>
    <cellStyle name="Lien hypertexte visité" xfId="19616" builtinId="9" hidden="1"/>
    <cellStyle name="Lien hypertexte visité" xfId="19624" builtinId="9" hidden="1"/>
    <cellStyle name="Lien hypertexte visité" xfId="19640" builtinId="9" hidden="1"/>
    <cellStyle name="Lien hypertexte visité" xfId="19648" builtinId="9" hidden="1"/>
    <cellStyle name="Lien hypertexte visité" xfId="19656" builtinId="9" hidden="1"/>
    <cellStyle name="Lien hypertexte visité" xfId="19672" builtinId="9" hidden="1"/>
    <cellStyle name="Lien hypertexte visité" xfId="19680" builtinId="9" hidden="1"/>
    <cellStyle name="Lien hypertexte visité" xfId="19688" builtinId="9" hidden="1"/>
    <cellStyle name="Lien hypertexte visité" xfId="19704" builtinId="9" hidden="1"/>
    <cellStyle name="Lien hypertexte visité" xfId="19712" builtinId="9" hidden="1"/>
    <cellStyle name="Lien hypertexte visité" xfId="19720" builtinId="9" hidden="1"/>
    <cellStyle name="Lien hypertexte visité" xfId="19736" builtinId="9" hidden="1"/>
    <cellStyle name="Lien hypertexte visité" xfId="19744" builtinId="9" hidden="1"/>
    <cellStyle name="Lien hypertexte visité" xfId="19752" builtinId="9" hidden="1"/>
    <cellStyle name="Lien hypertexte visité" xfId="19768" builtinId="9" hidden="1"/>
    <cellStyle name="Lien hypertexte visité" xfId="19776" builtinId="9" hidden="1"/>
    <cellStyle name="Lien hypertexte visité" xfId="19784" builtinId="9" hidden="1"/>
    <cellStyle name="Lien hypertexte visité" xfId="19800" builtinId="9" hidden="1"/>
    <cellStyle name="Lien hypertexte visité" xfId="19808" builtinId="9" hidden="1"/>
    <cellStyle name="Lien hypertexte visité" xfId="19816" builtinId="9" hidden="1"/>
    <cellStyle name="Lien hypertexte visité" xfId="19832" builtinId="9" hidden="1"/>
    <cellStyle name="Lien hypertexte visité" xfId="19840" builtinId="9" hidden="1"/>
    <cellStyle name="Lien hypertexte visité" xfId="19848" builtinId="9" hidden="1"/>
    <cellStyle name="Lien hypertexte visité" xfId="19864" builtinId="9" hidden="1"/>
    <cellStyle name="Lien hypertexte visité" xfId="19872" builtinId="9" hidden="1"/>
    <cellStyle name="Lien hypertexte visité" xfId="19880" builtinId="9" hidden="1"/>
    <cellStyle name="Lien hypertexte visité" xfId="19896" builtinId="9" hidden="1"/>
    <cellStyle name="Lien hypertexte visité" xfId="19904" builtinId="9" hidden="1"/>
    <cellStyle name="Lien hypertexte visité" xfId="19912" builtinId="9" hidden="1"/>
    <cellStyle name="Lien hypertexte visité" xfId="19928" builtinId="9" hidden="1"/>
    <cellStyle name="Lien hypertexte visité" xfId="19936" builtinId="9" hidden="1"/>
    <cellStyle name="Lien hypertexte visité" xfId="19944" builtinId="9" hidden="1"/>
    <cellStyle name="Lien hypertexte visité" xfId="19960" builtinId="9" hidden="1"/>
    <cellStyle name="Lien hypertexte visité" xfId="19968" builtinId="9" hidden="1"/>
    <cellStyle name="Lien hypertexte visité" xfId="19976" builtinId="9" hidden="1"/>
    <cellStyle name="Lien hypertexte visité" xfId="19992" builtinId="9" hidden="1"/>
    <cellStyle name="Lien hypertexte visité" xfId="20000" builtinId="9" hidden="1"/>
    <cellStyle name="Lien hypertexte visité" xfId="20008" builtinId="9" hidden="1"/>
    <cellStyle name="Lien hypertexte visité" xfId="20024" builtinId="9" hidden="1"/>
    <cellStyle name="Lien hypertexte visité" xfId="20032" builtinId="9" hidden="1"/>
    <cellStyle name="Lien hypertexte visité" xfId="20040" builtinId="9" hidden="1"/>
    <cellStyle name="Lien hypertexte visité" xfId="20056" builtinId="9" hidden="1"/>
    <cellStyle name="Lien hypertexte visité" xfId="20064" builtinId="9" hidden="1"/>
    <cellStyle name="Lien hypertexte visité" xfId="20072" builtinId="9" hidden="1"/>
    <cellStyle name="Lien hypertexte visité" xfId="20088" builtinId="9" hidden="1"/>
    <cellStyle name="Lien hypertexte visité" xfId="20096" builtinId="9" hidden="1"/>
    <cellStyle name="Lien hypertexte visité" xfId="20104" builtinId="9" hidden="1"/>
    <cellStyle name="Lien hypertexte visité" xfId="20120" builtinId="9" hidden="1"/>
    <cellStyle name="Lien hypertexte visité" xfId="20128" builtinId="9" hidden="1"/>
    <cellStyle name="Lien hypertexte visité" xfId="20136" builtinId="9" hidden="1"/>
    <cellStyle name="Lien hypertexte visité" xfId="20152" builtinId="9" hidden="1"/>
    <cellStyle name="Lien hypertexte visité" xfId="20160" builtinId="9" hidden="1"/>
    <cellStyle name="Lien hypertexte visité" xfId="20168" builtinId="9" hidden="1"/>
    <cellStyle name="Lien hypertexte visité" xfId="20184" builtinId="9" hidden="1"/>
    <cellStyle name="Lien hypertexte visité" xfId="20192" builtinId="9" hidden="1"/>
    <cellStyle name="Lien hypertexte visité" xfId="20200" builtinId="9" hidden="1"/>
    <cellStyle name="Lien hypertexte visité" xfId="20216" builtinId="9" hidden="1"/>
    <cellStyle name="Lien hypertexte visité" xfId="20224" builtinId="9" hidden="1"/>
    <cellStyle name="Lien hypertexte visité" xfId="20232" builtinId="9" hidden="1"/>
    <cellStyle name="Lien hypertexte visité" xfId="20248" builtinId="9" hidden="1"/>
    <cellStyle name="Lien hypertexte visité" xfId="20256" builtinId="9" hidden="1"/>
    <cellStyle name="Lien hypertexte visité" xfId="20264" builtinId="9" hidden="1"/>
    <cellStyle name="Lien hypertexte visité" xfId="20280" builtinId="9" hidden="1"/>
    <cellStyle name="Lien hypertexte visité" xfId="20288" builtinId="9" hidden="1"/>
    <cellStyle name="Lien hypertexte visité" xfId="20296" builtinId="9" hidden="1"/>
    <cellStyle name="Lien hypertexte visité" xfId="20312" builtinId="9" hidden="1"/>
    <cellStyle name="Lien hypertexte visité" xfId="20320" builtinId="9" hidden="1"/>
    <cellStyle name="Lien hypertexte visité" xfId="20328" builtinId="9" hidden="1"/>
    <cellStyle name="Lien hypertexte visité" xfId="20344" builtinId="9" hidden="1"/>
    <cellStyle name="Lien hypertexte visité" xfId="20352" builtinId="9" hidden="1"/>
    <cellStyle name="Lien hypertexte visité" xfId="20360" builtinId="9" hidden="1"/>
    <cellStyle name="Lien hypertexte visité" xfId="20376" builtinId="9" hidden="1"/>
    <cellStyle name="Lien hypertexte visité" xfId="20384" builtinId="9" hidden="1"/>
    <cellStyle name="Lien hypertexte visité" xfId="20392" builtinId="9" hidden="1"/>
    <cellStyle name="Lien hypertexte visité" xfId="20408" builtinId="9" hidden="1"/>
    <cellStyle name="Lien hypertexte visité" xfId="20416" builtinId="9" hidden="1"/>
    <cellStyle name="Lien hypertexte visité" xfId="20424" builtinId="9" hidden="1"/>
    <cellStyle name="Lien hypertexte visité" xfId="20440" builtinId="9" hidden="1"/>
    <cellStyle name="Lien hypertexte visité" xfId="20448" builtinId="9" hidden="1"/>
    <cellStyle name="Lien hypertexte visité" xfId="20456" builtinId="9" hidden="1"/>
    <cellStyle name="Lien hypertexte visité" xfId="20472" builtinId="9" hidden="1"/>
    <cellStyle name="Lien hypertexte visité" xfId="20480" builtinId="9" hidden="1"/>
    <cellStyle name="Lien hypertexte visité" xfId="20488" builtinId="9" hidden="1"/>
    <cellStyle name="Lien hypertexte visité" xfId="20504" builtinId="9" hidden="1"/>
    <cellStyle name="Lien hypertexte visité" xfId="20512" builtinId="9" hidden="1"/>
    <cellStyle name="Lien hypertexte visité" xfId="20520" builtinId="9" hidden="1"/>
    <cellStyle name="Lien hypertexte visité" xfId="20536" builtinId="9" hidden="1"/>
    <cellStyle name="Lien hypertexte visité" xfId="20544" builtinId="9" hidden="1"/>
    <cellStyle name="Lien hypertexte visité" xfId="20552" builtinId="9" hidden="1"/>
    <cellStyle name="Lien hypertexte visité" xfId="20568" builtinId="9" hidden="1"/>
    <cellStyle name="Lien hypertexte visité" xfId="20576" builtinId="9" hidden="1"/>
    <cellStyle name="Lien hypertexte visité" xfId="20584" builtinId="9" hidden="1"/>
    <cellStyle name="Lien hypertexte visité" xfId="20600" builtinId="9" hidden="1"/>
    <cellStyle name="Lien hypertexte visité" xfId="20608" builtinId="9" hidden="1"/>
    <cellStyle name="Lien hypertexte visité" xfId="20616" builtinId="9" hidden="1"/>
    <cellStyle name="Lien hypertexte visité" xfId="20632" builtinId="9" hidden="1"/>
    <cellStyle name="Lien hypertexte visité" xfId="20640" builtinId="9" hidden="1"/>
    <cellStyle name="Lien hypertexte visité" xfId="20648" builtinId="9" hidden="1"/>
    <cellStyle name="Lien hypertexte visité" xfId="20664" builtinId="9" hidden="1"/>
    <cellStyle name="Lien hypertexte visité" xfId="20672" builtinId="9" hidden="1"/>
    <cellStyle name="Lien hypertexte visité" xfId="20680" builtinId="9" hidden="1"/>
    <cellStyle name="Lien hypertexte visité" xfId="20696" builtinId="9" hidden="1"/>
    <cellStyle name="Lien hypertexte visité" xfId="20704" builtinId="9" hidden="1"/>
    <cellStyle name="Lien hypertexte visité" xfId="20712" builtinId="9" hidden="1"/>
    <cellStyle name="Lien hypertexte visité" xfId="20728" builtinId="9" hidden="1"/>
    <cellStyle name="Lien hypertexte visité" xfId="20736" builtinId="9" hidden="1"/>
    <cellStyle name="Lien hypertexte visité" xfId="20744" builtinId="9" hidden="1"/>
    <cellStyle name="Lien hypertexte visité" xfId="20760" builtinId="9" hidden="1"/>
    <cellStyle name="Lien hypertexte visité" xfId="20768" builtinId="9" hidden="1"/>
    <cellStyle name="Lien hypertexte visité" xfId="20776" builtinId="9" hidden="1"/>
    <cellStyle name="Lien hypertexte visité" xfId="20792" builtinId="9" hidden="1"/>
    <cellStyle name="Lien hypertexte visité" xfId="20800" builtinId="9" hidden="1"/>
    <cellStyle name="Lien hypertexte visité" xfId="20808" builtinId="9" hidden="1"/>
    <cellStyle name="Lien hypertexte visité" xfId="20824" builtinId="9" hidden="1"/>
    <cellStyle name="Lien hypertexte visité" xfId="20832" builtinId="9" hidden="1"/>
    <cellStyle name="Lien hypertexte visité" xfId="20840" builtinId="9" hidden="1"/>
    <cellStyle name="Lien hypertexte visité" xfId="20856" builtinId="9" hidden="1"/>
    <cellStyle name="Lien hypertexte visité" xfId="20864" builtinId="9" hidden="1"/>
    <cellStyle name="Lien hypertexte visité" xfId="20872" builtinId="9" hidden="1"/>
    <cellStyle name="Lien hypertexte visité" xfId="20888" builtinId="9" hidden="1"/>
    <cellStyle name="Lien hypertexte visité" xfId="20896" builtinId="9" hidden="1"/>
    <cellStyle name="Lien hypertexte visité" xfId="20904" builtinId="9" hidden="1"/>
    <cellStyle name="Lien hypertexte visité" xfId="20920" builtinId="9" hidden="1"/>
    <cellStyle name="Lien hypertexte visité" xfId="20928" builtinId="9" hidden="1"/>
    <cellStyle name="Lien hypertexte visité" xfId="20936" builtinId="9" hidden="1"/>
    <cellStyle name="Lien hypertexte visité" xfId="20952" builtinId="9" hidden="1"/>
    <cellStyle name="Lien hypertexte visité" xfId="20960" builtinId="9" hidden="1"/>
    <cellStyle name="Lien hypertexte visité" xfId="20968" builtinId="9" hidden="1"/>
    <cellStyle name="Lien hypertexte visité" xfId="20984" builtinId="9" hidden="1"/>
    <cellStyle name="Lien hypertexte visité" xfId="20992" builtinId="9" hidden="1"/>
    <cellStyle name="Lien hypertexte visité" xfId="21000" builtinId="9" hidden="1"/>
    <cellStyle name="Lien hypertexte visité" xfId="21016" builtinId="9" hidden="1"/>
    <cellStyle name="Lien hypertexte visité" xfId="21024" builtinId="9" hidden="1"/>
    <cellStyle name="Lien hypertexte visité" xfId="21032" builtinId="9" hidden="1"/>
    <cellStyle name="Lien hypertexte visité" xfId="21048" builtinId="9" hidden="1"/>
    <cellStyle name="Lien hypertexte visité" xfId="21056" builtinId="9" hidden="1"/>
    <cellStyle name="Lien hypertexte visité" xfId="21064" builtinId="9" hidden="1"/>
    <cellStyle name="Lien hypertexte visité" xfId="21080" builtinId="9" hidden="1"/>
    <cellStyle name="Lien hypertexte visité" xfId="21088" builtinId="9" hidden="1"/>
    <cellStyle name="Lien hypertexte visité" xfId="21096" builtinId="9" hidden="1"/>
    <cellStyle name="Lien hypertexte visité" xfId="21112" builtinId="9" hidden="1"/>
    <cellStyle name="Lien hypertexte visité" xfId="21120" builtinId="9" hidden="1"/>
    <cellStyle name="Lien hypertexte visité" xfId="21128" builtinId="9" hidden="1"/>
    <cellStyle name="Lien hypertexte visité" xfId="21144" builtinId="9" hidden="1"/>
    <cellStyle name="Lien hypertexte visité" xfId="21152" builtinId="9" hidden="1"/>
    <cellStyle name="Lien hypertexte visité" xfId="21160" builtinId="9" hidden="1"/>
    <cellStyle name="Lien hypertexte visité" xfId="21176" builtinId="9" hidden="1"/>
    <cellStyle name="Lien hypertexte visité" xfId="21184" builtinId="9" hidden="1"/>
    <cellStyle name="Lien hypertexte visité" xfId="21192" builtinId="9" hidden="1"/>
    <cellStyle name="Lien hypertexte visité" xfId="21208" builtinId="9" hidden="1"/>
    <cellStyle name="Lien hypertexte visité" xfId="21216" builtinId="9" hidden="1"/>
    <cellStyle name="Lien hypertexte visité" xfId="21224" builtinId="9" hidden="1"/>
    <cellStyle name="Lien hypertexte visité" xfId="21240" builtinId="9" hidden="1"/>
    <cellStyle name="Lien hypertexte visité" xfId="21248" builtinId="9" hidden="1"/>
    <cellStyle name="Lien hypertexte visité" xfId="21256" builtinId="9" hidden="1"/>
    <cellStyle name="Lien hypertexte visité" xfId="21272" builtinId="9" hidden="1"/>
    <cellStyle name="Lien hypertexte visité" xfId="21280" builtinId="9" hidden="1"/>
    <cellStyle name="Lien hypertexte visité" xfId="21288" builtinId="9" hidden="1"/>
    <cellStyle name="Lien hypertexte visité" xfId="21304" builtinId="9" hidden="1"/>
    <cellStyle name="Lien hypertexte visité" xfId="21312" builtinId="9" hidden="1"/>
    <cellStyle name="Lien hypertexte visité" xfId="21320" builtinId="9" hidden="1"/>
    <cellStyle name="Lien hypertexte visité" xfId="21336" builtinId="9" hidden="1"/>
    <cellStyle name="Lien hypertexte visité" xfId="21344" builtinId="9" hidden="1"/>
    <cellStyle name="Lien hypertexte visité" xfId="21352" builtinId="9" hidden="1"/>
    <cellStyle name="Lien hypertexte visité" xfId="21368" builtinId="9" hidden="1"/>
    <cellStyle name="Lien hypertexte visité" xfId="21376" builtinId="9" hidden="1"/>
    <cellStyle name="Lien hypertexte visité" xfId="21384" builtinId="9" hidden="1"/>
    <cellStyle name="Lien hypertexte visité" xfId="21400" builtinId="9" hidden="1"/>
    <cellStyle name="Lien hypertexte visité" xfId="21408" builtinId="9" hidden="1"/>
    <cellStyle name="Lien hypertexte visité" xfId="21416" builtinId="9" hidden="1"/>
    <cellStyle name="Lien hypertexte visité" xfId="21432" builtinId="9" hidden="1"/>
    <cellStyle name="Lien hypertexte visité" xfId="21440" builtinId="9" hidden="1"/>
    <cellStyle name="Lien hypertexte visité" xfId="21448" builtinId="9" hidden="1"/>
    <cellStyle name="Lien hypertexte visité" xfId="21464" builtinId="9" hidden="1"/>
    <cellStyle name="Lien hypertexte visité" xfId="21472" builtinId="9" hidden="1"/>
    <cellStyle name="Lien hypertexte visité" xfId="21480" builtinId="9" hidden="1"/>
    <cellStyle name="Lien hypertexte visité" xfId="21496" builtinId="9" hidden="1"/>
    <cellStyle name="Lien hypertexte visité" xfId="21504" builtinId="9" hidden="1"/>
    <cellStyle name="Lien hypertexte visité" xfId="21512" builtinId="9" hidden="1"/>
    <cellStyle name="Lien hypertexte visité" xfId="21528" builtinId="9" hidden="1"/>
    <cellStyle name="Lien hypertexte visité" xfId="21536" builtinId="9" hidden="1"/>
    <cellStyle name="Lien hypertexte visité" xfId="21544" builtinId="9" hidden="1"/>
    <cellStyle name="Lien hypertexte visité" xfId="21560" builtinId="9" hidden="1"/>
    <cellStyle name="Lien hypertexte visité" xfId="21568" builtinId="9" hidden="1"/>
    <cellStyle name="Lien hypertexte visité" xfId="21576" builtinId="9" hidden="1"/>
    <cellStyle name="Lien hypertexte visité" xfId="21592" builtinId="9" hidden="1"/>
    <cellStyle name="Lien hypertexte visité" xfId="21600" builtinId="9" hidden="1"/>
    <cellStyle name="Lien hypertexte visité" xfId="21608" builtinId="9" hidden="1"/>
    <cellStyle name="Lien hypertexte visité" xfId="21624" builtinId="9" hidden="1"/>
    <cellStyle name="Lien hypertexte visité" xfId="21632" builtinId="9" hidden="1"/>
    <cellStyle name="Lien hypertexte visité" xfId="21640" builtinId="9" hidden="1"/>
    <cellStyle name="Lien hypertexte visité" xfId="21656" builtinId="9" hidden="1"/>
    <cellStyle name="Lien hypertexte visité" xfId="21664" builtinId="9" hidden="1"/>
    <cellStyle name="Lien hypertexte visité" xfId="21672" builtinId="9" hidden="1"/>
    <cellStyle name="Lien hypertexte visité" xfId="21688" builtinId="9" hidden="1"/>
    <cellStyle name="Lien hypertexte visité" xfId="21696" builtinId="9" hidden="1"/>
    <cellStyle name="Lien hypertexte visité" xfId="21704" builtinId="9" hidden="1"/>
    <cellStyle name="Lien hypertexte visité" xfId="21720" builtinId="9" hidden="1"/>
    <cellStyle name="Lien hypertexte visité" xfId="21728" builtinId="9" hidden="1"/>
    <cellStyle name="Lien hypertexte visité" xfId="21736" builtinId="9" hidden="1"/>
    <cellStyle name="Lien hypertexte visité" xfId="21752" builtinId="9" hidden="1"/>
    <cellStyle name="Lien hypertexte visité" xfId="21760" builtinId="9" hidden="1"/>
    <cellStyle name="Lien hypertexte visité" xfId="21768" builtinId="9" hidden="1"/>
    <cellStyle name="Lien hypertexte visité" xfId="21784" builtinId="9" hidden="1"/>
    <cellStyle name="Lien hypertexte visité" xfId="21792" builtinId="9" hidden="1"/>
    <cellStyle name="Lien hypertexte visité" xfId="21800" builtinId="9" hidden="1"/>
    <cellStyle name="Lien hypertexte visité" xfId="21816" builtinId="9" hidden="1"/>
    <cellStyle name="Lien hypertexte visité" xfId="21824" builtinId="9" hidden="1"/>
    <cellStyle name="Lien hypertexte visité" xfId="21832" builtinId="9" hidden="1"/>
    <cellStyle name="Lien hypertexte visité" xfId="21848" builtinId="9" hidden="1"/>
    <cellStyle name="Lien hypertexte visité" xfId="21856" builtinId="9" hidden="1"/>
    <cellStyle name="Lien hypertexte visité" xfId="21864" builtinId="9" hidden="1"/>
    <cellStyle name="Lien hypertexte visité" xfId="21880" builtinId="9" hidden="1"/>
    <cellStyle name="Lien hypertexte visité" xfId="21888" builtinId="9" hidden="1"/>
    <cellStyle name="Lien hypertexte visité" xfId="21896" builtinId="9" hidden="1"/>
    <cellStyle name="Lien hypertexte visité" xfId="21912" builtinId="9" hidden="1"/>
    <cellStyle name="Lien hypertexte visité" xfId="21920" builtinId="9" hidden="1"/>
    <cellStyle name="Lien hypertexte visité" xfId="21928" builtinId="9" hidden="1"/>
    <cellStyle name="Lien hypertexte visité" xfId="21944" builtinId="9" hidden="1"/>
    <cellStyle name="Lien hypertexte visité" xfId="21952" builtinId="9" hidden="1"/>
    <cellStyle name="Lien hypertexte visité" xfId="21960" builtinId="9" hidden="1"/>
    <cellStyle name="Lien hypertexte visité" xfId="21976" builtinId="9" hidden="1"/>
    <cellStyle name="Lien hypertexte visité" xfId="21984" builtinId="9" hidden="1"/>
    <cellStyle name="Lien hypertexte visité" xfId="21992" builtinId="9" hidden="1"/>
    <cellStyle name="Lien hypertexte visité" xfId="22008" builtinId="9" hidden="1"/>
    <cellStyle name="Lien hypertexte visité" xfId="22016" builtinId="9" hidden="1"/>
    <cellStyle name="Lien hypertexte visité" xfId="22024" builtinId="9" hidden="1"/>
    <cellStyle name="Lien hypertexte visité" xfId="22040" builtinId="9" hidden="1"/>
    <cellStyle name="Lien hypertexte visité" xfId="22048" builtinId="9" hidden="1"/>
    <cellStyle name="Lien hypertexte visité" xfId="22056" builtinId="9" hidden="1"/>
    <cellStyle name="Lien hypertexte visité" xfId="22072" builtinId="9" hidden="1"/>
    <cellStyle name="Lien hypertexte visité" xfId="22080" builtinId="9" hidden="1"/>
    <cellStyle name="Lien hypertexte visité" xfId="22088" builtinId="9" hidden="1"/>
    <cellStyle name="Lien hypertexte visité" xfId="22104" builtinId="9" hidden="1"/>
    <cellStyle name="Lien hypertexte visité" xfId="22112" builtinId="9" hidden="1"/>
    <cellStyle name="Lien hypertexte visité" xfId="22120" builtinId="9" hidden="1"/>
    <cellStyle name="Lien hypertexte visité" xfId="22136" builtinId="9" hidden="1"/>
    <cellStyle name="Lien hypertexte visité" xfId="22144" builtinId="9" hidden="1"/>
    <cellStyle name="Lien hypertexte visité" xfId="22152" builtinId="9" hidden="1"/>
    <cellStyle name="Lien hypertexte visité" xfId="22168" builtinId="9" hidden="1"/>
    <cellStyle name="Lien hypertexte visité" xfId="22176" builtinId="9" hidden="1"/>
    <cellStyle name="Lien hypertexte visité" xfId="22184" builtinId="9" hidden="1"/>
    <cellStyle name="Lien hypertexte visité" xfId="22200" builtinId="9" hidden="1"/>
    <cellStyle name="Lien hypertexte visité" xfId="22208" builtinId="9" hidden="1"/>
    <cellStyle name="Lien hypertexte visité" xfId="22216" builtinId="9" hidden="1"/>
    <cellStyle name="Lien hypertexte visité" xfId="22232" builtinId="9" hidden="1"/>
    <cellStyle name="Lien hypertexte visité" xfId="22240" builtinId="9" hidden="1"/>
    <cellStyle name="Lien hypertexte visité" xfId="22248" builtinId="9" hidden="1"/>
    <cellStyle name="Lien hypertexte visité" xfId="22264" builtinId="9" hidden="1"/>
    <cellStyle name="Lien hypertexte visité" xfId="22272" builtinId="9" hidden="1"/>
    <cellStyle name="Lien hypertexte visité" xfId="22280" builtinId="9" hidden="1"/>
    <cellStyle name="Lien hypertexte visité" xfId="22296" builtinId="9" hidden="1"/>
    <cellStyle name="Lien hypertexte visité" xfId="22304" builtinId="9" hidden="1"/>
    <cellStyle name="Lien hypertexte visité" xfId="22312" builtinId="9" hidden="1"/>
    <cellStyle name="Lien hypertexte visité" xfId="22328" builtinId="9" hidden="1"/>
    <cellStyle name="Lien hypertexte visité" xfId="22336" builtinId="9" hidden="1"/>
    <cellStyle name="Lien hypertexte visité" xfId="22344" builtinId="9" hidden="1"/>
    <cellStyle name="Lien hypertexte visité" xfId="22360" builtinId="9" hidden="1"/>
    <cellStyle name="Lien hypertexte visité" xfId="22368" builtinId="9" hidden="1"/>
    <cellStyle name="Lien hypertexte visité" xfId="22376" builtinId="9" hidden="1"/>
    <cellStyle name="Lien hypertexte visité" xfId="22392" builtinId="9" hidden="1"/>
    <cellStyle name="Lien hypertexte visité" xfId="22400" builtinId="9" hidden="1"/>
    <cellStyle name="Lien hypertexte visité" xfId="22408" builtinId="9" hidden="1"/>
    <cellStyle name="Lien hypertexte visité" xfId="22424" builtinId="9" hidden="1"/>
    <cellStyle name="Lien hypertexte visité" xfId="22432" builtinId="9" hidden="1"/>
    <cellStyle name="Lien hypertexte visité" xfId="22440" builtinId="9" hidden="1"/>
    <cellStyle name="Lien hypertexte visité" xfId="22456" builtinId="9" hidden="1"/>
    <cellStyle name="Lien hypertexte visité" xfId="22464" builtinId="9" hidden="1"/>
    <cellStyle name="Lien hypertexte visité" xfId="22472" builtinId="9" hidden="1"/>
    <cellStyle name="Lien hypertexte visité" xfId="22488" builtinId="9" hidden="1"/>
    <cellStyle name="Lien hypertexte visité" xfId="22496" builtinId="9" hidden="1"/>
    <cellStyle name="Lien hypertexte visité" xfId="22504" builtinId="9" hidden="1"/>
    <cellStyle name="Lien hypertexte visité" xfId="22520" builtinId="9" hidden="1"/>
    <cellStyle name="Lien hypertexte visité" xfId="22528" builtinId="9" hidden="1"/>
    <cellStyle name="Lien hypertexte visité" xfId="22536" builtinId="9" hidden="1"/>
    <cellStyle name="Lien hypertexte visité" xfId="22552" builtinId="9" hidden="1"/>
    <cellStyle name="Lien hypertexte visité" xfId="22560" builtinId="9" hidden="1"/>
    <cellStyle name="Lien hypertexte visité" xfId="22568" builtinId="9" hidden="1"/>
    <cellStyle name="Lien hypertexte visité" xfId="22584" builtinId="9" hidden="1"/>
    <cellStyle name="Lien hypertexte visité" xfId="22592" builtinId="9" hidden="1"/>
    <cellStyle name="Lien hypertexte visité" xfId="22600" builtinId="9" hidden="1"/>
    <cellStyle name="Lien hypertexte visité" xfId="22616" builtinId="9" hidden="1"/>
    <cellStyle name="Lien hypertexte visité" xfId="22624" builtinId="9" hidden="1"/>
    <cellStyle name="Lien hypertexte visité" xfId="22632" builtinId="9" hidden="1"/>
    <cellStyle name="Lien hypertexte visité" xfId="22648" builtinId="9" hidden="1"/>
    <cellStyle name="Lien hypertexte visité" xfId="22656" builtinId="9" hidden="1"/>
    <cellStyle name="Lien hypertexte visité" xfId="22664" builtinId="9" hidden="1"/>
    <cellStyle name="Lien hypertexte visité" xfId="22680" builtinId="9" hidden="1"/>
    <cellStyle name="Lien hypertexte visité" xfId="22688" builtinId="9" hidden="1"/>
    <cellStyle name="Lien hypertexte visité" xfId="22696" builtinId="9" hidden="1"/>
    <cellStyle name="Lien hypertexte visité" xfId="22712" builtinId="9" hidden="1"/>
    <cellStyle name="Lien hypertexte visité" xfId="22720" builtinId="9" hidden="1"/>
    <cellStyle name="Lien hypertexte visité" xfId="22728" builtinId="9" hidden="1"/>
    <cellStyle name="Lien hypertexte visité" xfId="22744" builtinId="9" hidden="1"/>
    <cellStyle name="Lien hypertexte visité" xfId="22752" builtinId="9" hidden="1"/>
    <cellStyle name="Lien hypertexte visité" xfId="22760" builtinId="9" hidden="1"/>
    <cellStyle name="Lien hypertexte visité" xfId="22776" builtinId="9" hidden="1"/>
    <cellStyle name="Lien hypertexte visité" xfId="22784" builtinId="9" hidden="1"/>
    <cellStyle name="Lien hypertexte visité" xfId="22792" builtinId="9" hidden="1"/>
    <cellStyle name="Lien hypertexte visité" xfId="22808" builtinId="9" hidden="1"/>
    <cellStyle name="Lien hypertexte visité" xfId="22816" builtinId="9" hidden="1"/>
    <cellStyle name="Lien hypertexte visité" xfId="22824" builtinId="9" hidden="1"/>
    <cellStyle name="Lien hypertexte visité" xfId="22840" builtinId="9" hidden="1"/>
    <cellStyle name="Lien hypertexte visité" xfId="22848" builtinId="9" hidden="1"/>
    <cellStyle name="Lien hypertexte visité" xfId="22856" builtinId="9" hidden="1"/>
    <cellStyle name="Lien hypertexte visité" xfId="22872" builtinId="9" hidden="1"/>
    <cellStyle name="Lien hypertexte visité" xfId="22880" builtinId="9" hidden="1"/>
    <cellStyle name="Lien hypertexte visité" xfId="22888" builtinId="9" hidden="1"/>
    <cellStyle name="Lien hypertexte visité" xfId="22904" builtinId="9" hidden="1"/>
    <cellStyle name="Lien hypertexte visité" xfId="22912" builtinId="9" hidden="1"/>
    <cellStyle name="Lien hypertexte visité" xfId="22920" builtinId="9" hidden="1"/>
    <cellStyle name="Lien hypertexte visité" xfId="22936" builtinId="9" hidden="1"/>
    <cellStyle name="Lien hypertexte visité" xfId="22944" builtinId="9" hidden="1"/>
    <cellStyle name="Lien hypertexte visité" xfId="22952" builtinId="9" hidden="1"/>
    <cellStyle name="Lien hypertexte visité" xfId="22968" builtinId="9" hidden="1"/>
    <cellStyle name="Lien hypertexte visité" xfId="22976" builtinId="9" hidden="1"/>
    <cellStyle name="Lien hypertexte visité" xfId="22984" builtinId="9" hidden="1"/>
    <cellStyle name="Lien hypertexte visité" xfId="23000" builtinId="9" hidden="1"/>
    <cellStyle name="Lien hypertexte visité" xfId="23008" builtinId="9" hidden="1"/>
    <cellStyle name="Lien hypertexte visité" xfId="23016" builtinId="9" hidden="1"/>
    <cellStyle name="Lien hypertexte visité" xfId="23032" builtinId="9" hidden="1"/>
    <cellStyle name="Lien hypertexte visité" xfId="23040" builtinId="9" hidden="1"/>
    <cellStyle name="Lien hypertexte visité" xfId="23048" builtinId="9" hidden="1"/>
    <cellStyle name="Lien hypertexte visité" xfId="23064" builtinId="9" hidden="1"/>
    <cellStyle name="Lien hypertexte visité" xfId="23072" builtinId="9" hidden="1"/>
    <cellStyle name="Lien hypertexte visité" xfId="23080" builtinId="9" hidden="1"/>
    <cellStyle name="Lien hypertexte visité" xfId="23096" builtinId="9" hidden="1"/>
    <cellStyle name="Lien hypertexte visité" xfId="23104" builtinId="9" hidden="1"/>
    <cellStyle name="Lien hypertexte visité" xfId="23112" builtinId="9" hidden="1"/>
    <cellStyle name="Lien hypertexte visité" xfId="23128" builtinId="9" hidden="1"/>
    <cellStyle name="Lien hypertexte visité" xfId="23136" builtinId="9" hidden="1"/>
    <cellStyle name="Lien hypertexte visité" xfId="23144" builtinId="9" hidden="1"/>
    <cellStyle name="Lien hypertexte visité" xfId="23160" builtinId="9" hidden="1"/>
    <cellStyle name="Lien hypertexte visité" xfId="23168" builtinId="9" hidden="1"/>
    <cellStyle name="Lien hypertexte visité" xfId="23176" builtinId="9" hidden="1"/>
    <cellStyle name="Lien hypertexte visité" xfId="23192" builtinId="9" hidden="1"/>
    <cellStyle name="Lien hypertexte visité" xfId="23200" builtinId="9" hidden="1"/>
    <cellStyle name="Lien hypertexte visité" xfId="23208" builtinId="9" hidden="1"/>
    <cellStyle name="Lien hypertexte visité" xfId="23224" builtinId="9" hidden="1"/>
    <cellStyle name="Lien hypertexte visité" xfId="23232" builtinId="9" hidden="1"/>
    <cellStyle name="Lien hypertexte visité" xfId="23240" builtinId="9" hidden="1"/>
    <cellStyle name="Lien hypertexte visité" xfId="23256" builtinId="9" hidden="1"/>
    <cellStyle name="Lien hypertexte visité" xfId="23264" builtinId="9" hidden="1"/>
    <cellStyle name="Lien hypertexte visité" xfId="23272" builtinId="9" hidden="1"/>
    <cellStyle name="Lien hypertexte visité" xfId="23288" builtinId="9" hidden="1"/>
    <cellStyle name="Lien hypertexte visité" xfId="23296" builtinId="9" hidden="1"/>
    <cellStyle name="Lien hypertexte visité" xfId="23304" builtinId="9" hidden="1"/>
    <cellStyle name="Lien hypertexte visité" xfId="23320" builtinId="9" hidden="1"/>
    <cellStyle name="Lien hypertexte visité" xfId="23328" builtinId="9" hidden="1"/>
    <cellStyle name="Lien hypertexte visité" xfId="23336" builtinId="9" hidden="1"/>
    <cellStyle name="Lien hypertexte visité" xfId="23352" builtinId="9" hidden="1"/>
    <cellStyle name="Lien hypertexte visité" xfId="23360" builtinId="9" hidden="1"/>
    <cellStyle name="Lien hypertexte visité" xfId="23368" builtinId="9" hidden="1"/>
    <cellStyle name="Lien hypertexte visité" xfId="23384" builtinId="9" hidden="1"/>
    <cellStyle name="Lien hypertexte visité" xfId="23392" builtinId="9" hidden="1"/>
    <cellStyle name="Lien hypertexte visité" xfId="23400" builtinId="9" hidden="1"/>
    <cellStyle name="Lien hypertexte visité" xfId="23416" builtinId="9" hidden="1"/>
    <cellStyle name="Lien hypertexte visité" xfId="23424" builtinId="9" hidden="1"/>
    <cellStyle name="Lien hypertexte visité" xfId="23432" builtinId="9" hidden="1"/>
    <cellStyle name="Lien hypertexte visité" xfId="23448" builtinId="9" hidden="1"/>
    <cellStyle name="Lien hypertexte visité" xfId="23456" builtinId="9" hidden="1"/>
    <cellStyle name="Lien hypertexte visité" xfId="23464" builtinId="9" hidden="1"/>
    <cellStyle name="Lien hypertexte visité" xfId="23480" builtinId="9" hidden="1"/>
    <cellStyle name="Lien hypertexte visité" xfId="23488" builtinId="9" hidden="1"/>
    <cellStyle name="Lien hypertexte visité" xfId="23496" builtinId="9" hidden="1"/>
    <cellStyle name="Lien hypertexte visité" xfId="23512" builtinId="9" hidden="1"/>
    <cellStyle name="Lien hypertexte visité" xfId="23520" builtinId="9" hidden="1"/>
    <cellStyle name="Lien hypertexte visité" xfId="23528" builtinId="9" hidden="1"/>
    <cellStyle name="Lien hypertexte visité" xfId="23544" builtinId="9" hidden="1"/>
    <cellStyle name="Lien hypertexte visité" xfId="23552" builtinId="9" hidden="1"/>
    <cellStyle name="Lien hypertexte visité" xfId="23560" builtinId="9" hidden="1"/>
    <cellStyle name="Lien hypertexte visité" xfId="23576" builtinId="9" hidden="1"/>
    <cellStyle name="Lien hypertexte visité" xfId="23584" builtinId="9" hidden="1"/>
    <cellStyle name="Lien hypertexte visité" xfId="23592" builtinId="9" hidden="1"/>
    <cellStyle name="Lien hypertexte visité" xfId="23608" builtinId="9" hidden="1"/>
    <cellStyle name="Lien hypertexte visité" xfId="23616" builtinId="9" hidden="1"/>
    <cellStyle name="Lien hypertexte visité" xfId="23624" builtinId="9" hidden="1"/>
    <cellStyle name="Lien hypertexte visité" xfId="23640" builtinId="9" hidden="1"/>
    <cellStyle name="Lien hypertexte visité" xfId="23648" builtinId="9" hidden="1"/>
    <cellStyle name="Lien hypertexte visité" xfId="23656" builtinId="9" hidden="1"/>
    <cellStyle name="Lien hypertexte visité" xfId="23672" builtinId="9" hidden="1"/>
    <cellStyle name="Lien hypertexte visité" xfId="23680" builtinId="9" hidden="1"/>
    <cellStyle name="Lien hypertexte visité" xfId="23688" builtinId="9" hidden="1"/>
    <cellStyle name="Lien hypertexte visité" xfId="23704" builtinId="9" hidden="1"/>
    <cellStyle name="Lien hypertexte visité" xfId="23712" builtinId="9" hidden="1"/>
    <cellStyle name="Lien hypertexte visité" xfId="23720" builtinId="9" hidden="1"/>
    <cellStyle name="Lien hypertexte visité" xfId="23736" builtinId="9" hidden="1"/>
    <cellStyle name="Lien hypertexte visité" xfId="23744" builtinId="9" hidden="1"/>
    <cellStyle name="Lien hypertexte visité" xfId="23752" builtinId="9" hidden="1"/>
    <cellStyle name="Lien hypertexte visité" xfId="23768" builtinId="9" hidden="1"/>
    <cellStyle name="Lien hypertexte visité" xfId="23776" builtinId="9" hidden="1"/>
    <cellStyle name="Lien hypertexte visité" xfId="23784" builtinId="9" hidden="1"/>
    <cellStyle name="Lien hypertexte visité" xfId="23800" builtinId="9" hidden="1"/>
    <cellStyle name="Lien hypertexte visité" xfId="23808" builtinId="9" hidden="1"/>
    <cellStyle name="Lien hypertexte visité" xfId="23816" builtinId="9" hidden="1"/>
    <cellStyle name="Lien hypertexte visité" xfId="23832" builtinId="9" hidden="1"/>
    <cellStyle name="Lien hypertexte visité" xfId="23840" builtinId="9" hidden="1"/>
    <cellStyle name="Lien hypertexte visité" xfId="23848" builtinId="9" hidden="1"/>
    <cellStyle name="Lien hypertexte visité" xfId="23864" builtinId="9" hidden="1"/>
    <cellStyle name="Lien hypertexte visité" xfId="23872" builtinId="9" hidden="1"/>
    <cellStyle name="Lien hypertexte visité" xfId="23880" builtinId="9" hidden="1"/>
    <cellStyle name="Lien hypertexte visité" xfId="23896" builtinId="9" hidden="1"/>
    <cellStyle name="Lien hypertexte visité" xfId="23904" builtinId="9" hidden="1"/>
    <cellStyle name="Lien hypertexte visité" xfId="23912" builtinId="9" hidden="1"/>
    <cellStyle name="Lien hypertexte visité" xfId="23928" builtinId="9" hidden="1"/>
    <cellStyle name="Lien hypertexte visité" xfId="23936" builtinId="9" hidden="1"/>
    <cellStyle name="Lien hypertexte visité" xfId="23944" builtinId="9" hidden="1"/>
    <cellStyle name="Lien hypertexte visité" xfId="23960" builtinId="9" hidden="1"/>
    <cellStyle name="Lien hypertexte visité" xfId="23968" builtinId="9" hidden="1"/>
    <cellStyle name="Lien hypertexte visité" xfId="23976" builtinId="9" hidden="1"/>
    <cellStyle name="Lien hypertexte visité" xfId="23992" builtinId="9" hidden="1"/>
    <cellStyle name="Lien hypertexte visité" xfId="24000" builtinId="9" hidden="1"/>
    <cellStyle name="Lien hypertexte visité" xfId="24008" builtinId="9" hidden="1"/>
    <cellStyle name="Lien hypertexte visité" xfId="24024" builtinId="9" hidden="1"/>
    <cellStyle name="Lien hypertexte visité" xfId="24032" builtinId="9" hidden="1"/>
    <cellStyle name="Lien hypertexte visité" xfId="24040" builtinId="9" hidden="1"/>
    <cellStyle name="Lien hypertexte visité" xfId="24056" builtinId="9" hidden="1"/>
    <cellStyle name="Lien hypertexte visité" xfId="24064" builtinId="9" hidden="1"/>
    <cellStyle name="Lien hypertexte visité" xfId="24072" builtinId="9" hidden="1"/>
    <cellStyle name="Lien hypertexte visité" xfId="24088" builtinId="9" hidden="1"/>
    <cellStyle name="Lien hypertexte visité" xfId="24096" builtinId="9" hidden="1"/>
    <cellStyle name="Lien hypertexte visité" xfId="24104" builtinId="9" hidden="1"/>
    <cellStyle name="Lien hypertexte visité" xfId="24120" builtinId="9" hidden="1"/>
    <cellStyle name="Lien hypertexte visité" xfId="24128" builtinId="9" hidden="1"/>
    <cellStyle name="Lien hypertexte visité" xfId="24136" builtinId="9" hidden="1"/>
    <cellStyle name="Lien hypertexte visité" xfId="24152" builtinId="9" hidden="1"/>
    <cellStyle name="Lien hypertexte visité" xfId="24160" builtinId="9" hidden="1"/>
    <cellStyle name="Lien hypertexte visité" xfId="24168" builtinId="9" hidden="1"/>
    <cellStyle name="Lien hypertexte visité" xfId="24184" builtinId="9" hidden="1"/>
    <cellStyle name="Lien hypertexte visité" xfId="24192" builtinId="9" hidden="1"/>
    <cellStyle name="Lien hypertexte visité" xfId="24200" builtinId="9" hidden="1"/>
    <cellStyle name="Lien hypertexte visité" xfId="24216" builtinId="9" hidden="1"/>
    <cellStyle name="Lien hypertexte visité" xfId="24224" builtinId="9" hidden="1"/>
    <cellStyle name="Lien hypertexte visité" xfId="24232" builtinId="9" hidden="1"/>
    <cellStyle name="Lien hypertexte visité" xfId="24248" builtinId="9" hidden="1"/>
    <cellStyle name="Lien hypertexte visité" xfId="24256" builtinId="9" hidden="1"/>
    <cellStyle name="Lien hypertexte visité" xfId="24264" builtinId="9" hidden="1"/>
    <cellStyle name="Lien hypertexte visité" xfId="24280" builtinId="9" hidden="1"/>
    <cellStyle name="Lien hypertexte visité" xfId="24288" builtinId="9" hidden="1"/>
    <cellStyle name="Lien hypertexte visité" xfId="24296" builtinId="9" hidden="1"/>
    <cellStyle name="Lien hypertexte visité" xfId="24312" builtinId="9" hidden="1"/>
    <cellStyle name="Lien hypertexte visité" xfId="24320" builtinId="9" hidden="1"/>
    <cellStyle name="Lien hypertexte visité" xfId="24328" builtinId="9" hidden="1"/>
    <cellStyle name="Lien hypertexte visité" xfId="24344" builtinId="9" hidden="1"/>
    <cellStyle name="Lien hypertexte visité" xfId="24352" builtinId="9" hidden="1"/>
    <cellStyle name="Lien hypertexte visité" xfId="24360" builtinId="9" hidden="1"/>
    <cellStyle name="Lien hypertexte visité" xfId="24376" builtinId="9" hidden="1"/>
    <cellStyle name="Lien hypertexte visité" xfId="24384" builtinId="9" hidden="1"/>
    <cellStyle name="Lien hypertexte visité" xfId="24392" builtinId="9" hidden="1"/>
    <cellStyle name="Lien hypertexte visité" xfId="24408" builtinId="9" hidden="1"/>
    <cellStyle name="Lien hypertexte visité" xfId="24416" builtinId="9" hidden="1"/>
    <cellStyle name="Lien hypertexte visité" xfId="24424" builtinId="9" hidden="1"/>
    <cellStyle name="Lien hypertexte visité" xfId="24440" builtinId="9" hidden="1"/>
    <cellStyle name="Lien hypertexte visité" xfId="24448" builtinId="9" hidden="1"/>
    <cellStyle name="Lien hypertexte visité" xfId="24456" builtinId="9" hidden="1"/>
    <cellStyle name="Lien hypertexte visité" xfId="24472" builtinId="9" hidden="1"/>
    <cellStyle name="Lien hypertexte visité" xfId="24480" builtinId="9" hidden="1"/>
    <cellStyle name="Lien hypertexte visité" xfId="24488" builtinId="9" hidden="1"/>
    <cellStyle name="Lien hypertexte visité" xfId="24504" builtinId="9" hidden="1"/>
    <cellStyle name="Lien hypertexte visité" xfId="24512" builtinId="9" hidden="1"/>
    <cellStyle name="Lien hypertexte visité" xfId="24520" builtinId="9" hidden="1"/>
    <cellStyle name="Lien hypertexte visité" xfId="24536" builtinId="9" hidden="1"/>
    <cellStyle name="Lien hypertexte visité" xfId="24544" builtinId="9" hidden="1"/>
    <cellStyle name="Lien hypertexte visité" xfId="24552" builtinId="9" hidden="1"/>
    <cellStyle name="Lien hypertexte visité" xfId="24568" builtinId="9" hidden="1"/>
    <cellStyle name="Lien hypertexte visité" xfId="24576" builtinId="9" hidden="1"/>
    <cellStyle name="Lien hypertexte visité" xfId="24584" builtinId="9" hidden="1"/>
    <cellStyle name="Lien hypertexte visité" xfId="24600" builtinId="9" hidden="1"/>
    <cellStyle name="Lien hypertexte visité" xfId="24608" builtinId="9" hidden="1"/>
    <cellStyle name="Lien hypertexte visité" xfId="24610" builtinId="9" hidden="1"/>
    <cellStyle name="Lien hypertexte visité" xfId="24594" builtinId="9" hidden="1"/>
    <cellStyle name="Lien hypertexte visité" xfId="24586" builtinId="9" hidden="1"/>
    <cellStyle name="Lien hypertexte visité" xfId="24578" builtinId="9" hidden="1"/>
    <cellStyle name="Lien hypertexte visité" xfId="24562" builtinId="9" hidden="1"/>
    <cellStyle name="Lien hypertexte visité" xfId="24554" builtinId="9" hidden="1"/>
    <cellStyle name="Lien hypertexte visité" xfId="24546" builtinId="9" hidden="1"/>
    <cellStyle name="Lien hypertexte visité" xfId="24530" builtinId="9" hidden="1"/>
    <cellStyle name="Lien hypertexte visité" xfId="24522" builtinId="9" hidden="1"/>
    <cellStyle name="Lien hypertexte visité" xfId="24514" builtinId="9" hidden="1"/>
    <cellStyle name="Lien hypertexte visité" xfId="24498" builtinId="9" hidden="1"/>
    <cellStyle name="Lien hypertexte visité" xfId="24490" builtinId="9" hidden="1"/>
    <cellStyle name="Lien hypertexte visité" xfId="24482" builtinId="9" hidden="1"/>
    <cellStyle name="Lien hypertexte visité" xfId="24466" builtinId="9" hidden="1"/>
    <cellStyle name="Lien hypertexte visité" xfId="24458" builtinId="9" hidden="1"/>
    <cellStyle name="Lien hypertexte visité" xfId="24450" builtinId="9" hidden="1"/>
    <cellStyle name="Lien hypertexte visité" xfId="24434" builtinId="9" hidden="1"/>
    <cellStyle name="Lien hypertexte visité" xfId="24426" builtinId="9" hidden="1"/>
    <cellStyle name="Lien hypertexte visité" xfId="24418" builtinId="9" hidden="1"/>
    <cellStyle name="Lien hypertexte visité" xfId="24402" builtinId="9" hidden="1"/>
    <cellStyle name="Lien hypertexte visité" xfId="24394" builtinId="9" hidden="1"/>
    <cellStyle name="Lien hypertexte visité" xfId="24386" builtinId="9" hidden="1"/>
    <cellStyle name="Lien hypertexte visité" xfId="24370" builtinId="9" hidden="1"/>
    <cellStyle name="Lien hypertexte visité" xfId="24362" builtinId="9" hidden="1"/>
    <cellStyle name="Lien hypertexte visité" xfId="24354" builtinId="9" hidden="1"/>
    <cellStyle name="Lien hypertexte visité" xfId="24338" builtinId="9" hidden="1"/>
    <cellStyle name="Lien hypertexte visité" xfId="24330" builtinId="9" hidden="1"/>
    <cellStyle name="Lien hypertexte visité" xfId="24322" builtinId="9" hidden="1"/>
    <cellStyle name="Lien hypertexte visité" xfId="24306" builtinId="9" hidden="1"/>
    <cellStyle name="Lien hypertexte visité" xfId="24298" builtinId="9" hidden="1"/>
    <cellStyle name="Lien hypertexte visité" xfId="24290" builtinId="9" hidden="1"/>
    <cellStyle name="Lien hypertexte visité" xfId="24274" builtinId="9" hidden="1"/>
    <cellStyle name="Lien hypertexte visité" xfId="24266" builtinId="9" hidden="1"/>
    <cellStyle name="Lien hypertexte visité" xfId="24258" builtinId="9" hidden="1"/>
    <cellStyle name="Lien hypertexte visité" xfId="24242" builtinId="9" hidden="1"/>
    <cellStyle name="Lien hypertexte visité" xfId="24234" builtinId="9" hidden="1"/>
    <cellStyle name="Lien hypertexte visité" xfId="24226" builtinId="9" hidden="1"/>
    <cellStyle name="Lien hypertexte visité" xfId="24210" builtinId="9" hidden="1"/>
    <cellStyle name="Lien hypertexte visité" xfId="24202" builtinId="9" hidden="1"/>
    <cellStyle name="Lien hypertexte visité" xfId="24194" builtinId="9" hidden="1"/>
    <cellStyle name="Lien hypertexte visité" xfId="24178" builtinId="9" hidden="1"/>
    <cellStyle name="Lien hypertexte visité" xfId="24170" builtinId="9" hidden="1"/>
    <cellStyle name="Lien hypertexte visité" xfId="24162" builtinId="9" hidden="1"/>
    <cellStyle name="Lien hypertexte visité" xfId="24146" builtinId="9" hidden="1"/>
    <cellStyle name="Lien hypertexte visité" xfId="24138" builtinId="9" hidden="1"/>
    <cellStyle name="Lien hypertexte visité" xfId="24130" builtinId="9" hidden="1"/>
    <cellStyle name="Lien hypertexte visité" xfId="24114" builtinId="9" hidden="1"/>
    <cellStyle name="Lien hypertexte visité" xfId="24106" builtinId="9" hidden="1"/>
    <cellStyle name="Lien hypertexte visité" xfId="24098" builtinId="9" hidden="1"/>
    <cellStyle name="Lien hypertexte visité" xfId="24082" builtinId="9" hidden="1"/>
    <cellStyle name="Lien hypertexte visité" xfId="24074" builtinId="9" hidden="1"/>
    <cellStyle name="Lien hypertexte visité" xfId="24066" builtinId="9" hidden="1"/>
    <cellStyle name="Lien hypertexte visité" xfId="24050" builtinId="9" hidden="1"/>
    <cellStyle name="Lien hypertexte visité" xfId="24042" builtinId="9" hidden="1"/>
    <cellStyle name="Lien hypertexte visité" xfId="24034" builtinId="9" hidden="1"/>
    <cellStyle name="Lien hypertexte visité" xfId="24018" builtinId="9" hidden="1"/>
    <cellStyle name="Lien hypertexte visité" xfId="24010" builtinId="9" hidden="1"/>
    <cellStyle name="Lien hypertexte visité" xfId="24002" builtinId="9" hidden="1"/>
    <cellStyle name="Lien hypertexte visité" xfId="23986" builtinId="9" hidden="1"/>
    <cellStyle name="Lien hypertexte visité" xfId="23978" builtinId="9" hidden="1"/>
    <cellStyle name="Lien hypertexte visité" xfId="23970" builtinId="9" hidden="1"/>
    <cellStyle name="Lien hypertexte visité" xfId="23954" builtinId="9" hidden="1"/>
    <cellStyle name="Lien hypertexte visité" xfId="23946" builtinId="9" hidden="1"/>
    <cellStyle name="Lien hypertexte visité" xfId="23938" builtinId="9" hidden="1"/>
    <cellStyle name="Lien hypertexte visité" xfId="23922" builtinId="9" hidden="1"/>
    <cellStyle name="Lien hypertexte visité" xfId="23914" builtinId="9" hidden="1"/>
    <cellStyle name="Lien hypertexte visité" xfId="23906" builtinId="9" hidden="1"/>
    <cellStyle name="Lien hypertexte visité" xfId="23890" builtinId="9" hidden="1"/>
    <cellStyle name="Lien hypertexte visité" xfId="23882" builtinId="9" hidden="1"/>
    <cellStyle name="Lien hypertexte visité" xfId="23874" builtinId="9" hidden="1"/>
    <cellStyle name="Lien hypertexte visité" xfId="23858" builtinId="9" hidden="1"/>
    <cellStyle name="Lien hypertexte visité" xfId="23850" builtinId="9" hidden="1"/>
    <cellStyle name="Lien hypertexte visité" xfId="23842" builtinId="9" hidden="1"/>
    <cellStyle name="Lien hypertexte visité" xfId="23826" builtinId="9" hidden="1"/>
    <cellStyle name="Lien hypertexte visité" xfId="23818" builtinId="9" hidden="1"/>
    <cellStyle name="Lien hypertexte visité" xfId="23810" builtinId="9" hidden="1"/>
    <cellStyle name="Lien hypertexte visité" xfId="23794" builtinId="9" hidden="1"/>
    <cellStyle name="Lien hypertexte visité" xfId="23786" builtinId="9" hidden="1"/>
    <cellStyle name="Lien hypertexte visité" xfId="23778" builtinId="9" hidden="1"/>
    <cellStyle name="Lien hypertexte visité" xfId="23762" builtinId="9" hidden="1"/>
    <cellStyle name="Lien hypertexte visité" xfId="23754" builtinId="9" hidden="1"/>
    <cellStyle name="Lien hypertexte visité" xfId="23746" builtinId="9" hidden="1"/>
    <cellStyle name="Lien hypertexte visité" xfId="23730" builtinId="9" hidden="1"/>
    <cellStyle name="Lien hypertexte visité" xfId="23722" builtinId="9" hidden="1"/>
    <cellStyle name="Lien hypertexte visité" xfId="23714" builtinId="9" hidden="1"/>
    <cellStyle name="Lien hypertexte visité" xfId="23698" builtinId="9" hidden="1"/>
    <cellStyle name="Lien hypertexte visité" xfId="23690" builtinId="9" hidden="1"/>
    <cellStyle name="Lien hypertexte visité" xfId="23682" builtinId="9" hidden="1"/>
    <cellStyle name="Lien hypertexte visité" xfId="23666" builtinId="9" hidden="1"/>
    <cellStyle name="Lien hypertexte visité" xfId="23658" builtinId="9" hidden="1"/>
    <cellStyle name="Lien hypertexte visité" xfId="23650" builtinId="9" hidden="1"/>
    <cellStyle name="Lien hypertexte visité" xfId="23634" builtinId="9" hidden="1"/>
    <cellStyle name="Lien hypertexte visité" xfId="23626" builtinId="9" hidden="1"/>
    <cellStyle name="Lien hypertexte visité" xfId="23618" builtinId="9" hidden="1"/>
    <cellStyle name="Lien hypertexte visité" xfId="23602" builtinId="9" hidden="1"/>
    <cellStyle name="Lien hypertexte visité" xfId="23594" builtinId="9" hidden="1"/>
    <cellStyle name="Lien hypertexte visité" xfId="23586" builtinId="9" hidden="1"/>
    <cellStyle name="Lien hypertexte visité" xfId="23570" builtinId="9" hidden="1"/>
    <cellStyle name="Lien hypertexte visité" xfId="23562" builtinId="9" hidden="1"/>
    <cellStyle name="Lien hypertexte visité" xfId="23554" builtinId="9" hidden="1"/>
    <cellStyle name="Lien hypertexte visité" xfId="23538" builtinId="9" hidden="1"/>
    <cellStyle name="Lien hypertexte visité" xfId="23530" builtinId="9" hidden="1"/>
    <cellStyle name="Lien hypertexte visité" xfId="23522" builtinId="9" hidden="1"/>
    <cellStyle name="Lien hypertexte visité" xfId="23506" builtinId="9" hidden="1"/>
    <cellStyle name="Lien hypertexte visité" xfId="23498" builtinId="9" hidden="1"/>
    <cellStyle name="Lien hypertexte visité" xfId="23490" builtinId="9" hidden="1"/>
    <cellStyle name="Lien hypertexte visité" xfId="23474" builtinId="9" hidden="1"/>
    <cellStyle name="Lien hypertexte visité" xfId="23466" builtinId="9" hidden="1"/>
    <cellStyle name="Lien hypertexte visité" xfId="23458" builtinId="9" hidden="1"/>
    <cellStyle name="Lien hypertexte visité" xfId="23442" builtinId="9" hidden="1"/>
    <cellStyle name="Lien hypertexte visité" xfId="23434" builtinId="9" hidden="1"/>
    <cellStyle name="Lien hypertexte visité" xfId="23426" builtinId="9" hidden="1"/>
    <cellStyle name="Lien hypertexte visité" xfId="23410" builtinId="9" hidden="1"/>
    <cellStyle name="Lien hypertexte visité" xfId="23402" builtinId="9" hidden="1"/>
    <cellStyle name="Lien hypertexte visité" xfId="23394" builtinId="9" hidden="1"/>
    <cellStyle name="Lien hypertexte visité" xfId="23378" builtinId="9" hidden="1"/>
    <cellStyle name="Lien hypertexte visité" xfId="23370" builtinId="9" hidden="1"/>
    <cellStyle name="Lien hypertexte visité" xfId="23362" builtinId="9" hidden="1"/>
    <cellStyle name="Lien hypertexte visité" xfId="23346" builtinId="9" hidden="1"/>
    <cellStyle name="Lien hypertexte visité" xfId="23338" builtinId="9" hidden="1"/>
    <cellStyle name="Lien hypertexte visité" xfId="23330" builtinId="9" hidden="1"/>
    <cellStyle name="Lien hypertexte visité" xfId="23314" builtinId="9" hidden="1"/>
    <cellStyle name="Lien hypertexte visité" xfId="23306" builtinId="9" hidden="1"/>
    <cellStyle name="Lien hypertexte visité" xfId="23298" builtinId="9" hidden="1"/>
    <cellStyle name="Lien hypertexte visité" xfId="23282" builtinId="9" hidden="1"/>
    <cellStyle name="Lien hypertexte visité" xfId="23274" builtinId="9" hidden="1"/>
    <cellStyle name="Lien hypertexte visité" xfId="23266" builtinId="9" hidden="1"/>
    <cellStyle name="Lien hypertexte visité" xfId="23250" builtinId="9" hidden="1"/>
    <cellStyle name="Lien hypertexte visité" xfId="23242" builtinId="9" hidden="1"/>
    <cellStyle name="Lien hypertexte visité" xfId="23234" builtinId="9" hidden="1"/>
    <cellStyle name="Lien hypertexte visité" xfId="23218" builtinId="9" hidden="1"/>
    <cellStyle name="Lien hypertexte visité" xfId="23210" builtinId="9" hidden="1"/>
    <cellStyle name="Lien hypertexte visité" xfId="23202" builtinId="9" hidden="1"/>
    <cellStyle name="Lien hypertexte visité" xfId="23186" builtinId="9" hidden="1"/>
    <cellStyle name="Lien hypertexte visité" xfId="23178" builtinId="9" hidden="1"/>
    <cellStyle name="Lien hypertexte visité" xfId="23170" builtinId="9" hidden="1"/>
    <cellStyle name="Lien hypertexte visité" xfId="23154" builtinId="9" hidden="1"/>
    <cellStyle name="Lien hypertexte visité" xfId="23146" builtinId="9" hidden="1"/>
    <cellStyle name="Lien hypertexte visité" xfId="23138" builtinId="9" hidden="1"/>
    <cellStyle name="Lien hypertexte visité" xfId="23122" builtinId="9" hidden="1"/>
    <cellStyle name="Lien hypertexte visité" xfId="23114" builtinId="9" hidden="1"/>
    <cellStyle name="Lien hypertexte visité" xfId="23106" builtinId="9" hidden="1"/>
    <cellStyle name="Lien hypertexte visité" xfId="23090" builtinId="9" hidden="1"/>
    <cellStyle name="Lien hypertexte visité" xfId="23082" builtinId="9" hidden="1"/>
    <cellStyle name="Lien hypertexte visité" xfId="23074" builtinId="9" hidden="1"/>
    <cellStyle name="Lien hypertexte visité" xfId="23058" builtinId="9" hidden="1"/>
    <cellStyle name="Lien hypertexte visité" xfId="23050" builtinId="9" hidden="1"/>
    <cellStyle name="Lien hypertexte visité" xfId="23042" builtinId="9" hidden="1"/>
    <cellStyle name="Lien hypertexte visité" xfId="23026" builtinId="9" hidden="1"/>
    <cellStyle name="Lien hypertexte visité" xfId="23018" builtinId="9" hidden="1"/>
    <cellStyle name="Lien hypertexte visité" xfId="23010" builtinId="9" hidden="1"/>
    <cellStyle name="Lien hypertexte visité" xfId="22994" builtinId="9" hidden="1"/>
    <cellStyle name="Lien hypertexte visité" xfId="22986" builtinId="9" hidden="1"/>
    <cellStyle name="Lien hypertexte visité" xfId="22978" builtinId="9" hidden="1"/>
    <cellStyle name="Lien hypertexte visité" xfId="22962" builtinId="9" hidden="1"/>
    <cellStyle name="Lien hypertexte visité" xfId="22954" builtinId="9" hidden="1"/>
    <cellStyle name="Lien hypertexte visité" xfId="22946" builtinId="9" hidden="1"/>
    <cellStyle name="Lien hypertexte visité" xfId="22930" builtinId="9" hidden="1"/>
    <cellStyle name="Lien hypertexte visité" xfId="22922" builtinId="9" hidden="1"/>
    <cellStyle name="Lien hypertexte visité" xfId="22914" builtinId="9" hidden="1"/>
    <cellStyle name="Lien hypertexte visité" xfId="22898" builtinId="9" hidden="1"/>
    <cellStyle name="Lien hypertexte visité" xfId="22890" builtinId="9" hidden="1"/>
    <cellStyle name="Lien hypertexte visité" xfId="22882" builtinId="9" hidden="1"/>
    <cellStyle name="Lien hypertexte visité" xfId="22866" builtinId="9" hidden="1"/>
    <cellStyle name="Lien hypertexte visité" xfId="22858" builtinId="9" hidden="1"/>
    <cellStyle name="Lien hypertexte visité" xfId="22850" builtinId="9" hidden="1"/>
    <cellStyle name="Lien hypertexte visité" xfId="22834" builtinId="9" hidden="1"/>
    <cellStyle name="Lien hypertexte visité" xfId="22826" builtinId="9" hidden="1"/>
    <cellStyle name="Lien hypertexte visité" xfId="22818" builtinId="9" hidden="1"/>
    <cellStyle name="Lien hypertexte visité" xfId="22802" builtinId="9" hidden="1"/>
    <cellStyle name="Lien hypertexte visité" xfId="22794" builtinId="9" hidden="1"/>
    <cellStyle name="Lien hypertexte visité" xfId="22786" builtinId="9" hidden="1"/>
    <cellStyle name="Lien hypertexte visité" xfId="22770" builtinId="9" hidden="1"/>
    <cellStyle name="Lien hypertexte visité" xfId="22762" builtinId="9" hidden="1"/>
    <cellStyle name="Lien hypertexte visité" xfId="22754" builtinId="9" hidden="1"/>
    <cellStyle name="Lien hypertexte visité" xfId="22738" builtinId="9" hidden="1"/>
    <cellStyle name="Lien hypertexte visité" xfId="22730" builtinId="9" hidden="1"/>
    <cellStyle name="Lien hypertexte visité" xfId="22722" builtinId="9" hidden="1"/>
    <cellStyle name="Lien hypertexte visité" xfId="22706" builtinId="9" hidden="1"/>
    <cellStyle name="Lien hypertexte visité" xfId="22698" builtinId="9" hidden="1"/>
    <cellStyle name="Lien hypertexte visité" xfId="22690" builtinId="9" hidden="1"/>
    <cellStyle name="Lien hypertexte visité" xfId="22674" builtinId="9" hidden="1"/>
    <cellStyle name="Lien hypertexte visité" xfId="22666" builtinId="9" hidden="1"/>
    <cellStyle name="Lien hypertexte visité" xfId="22658" builtinId="9" hidden="1"/>
    <cellStyle name="Lien hypertexte visité" xfId="22642" builtinId="9" hidden="1"/>
    <cellStyle name="Lien hypertexte visité" xfId="22634" builtinId="9" hidden="1"/>
    <cellStyle name="Lien hypertexte visité" xfId="22626" builtinId="9" hidden="1"/>
    <cellStyle name="Lien hypertexte visité" xfId="22610" builtinId="9" hidden="1"/>
    <cellStyle name="Lien hypertexte visité" xfId="22602" builtinId="9" hidden="1"/>
    <cellStyle name="Lien hypertexte visité" xfId="22594" builtinId="9" hidden="1"/>
    <cellStyle name="Lien hypertexte visité" xfId="22578" builtinId="9" hidden="1"/>
    <cellStyle name="Lien hypertexte visité" xfId="22570" builtinId="9" hidden="1"/>
    <cellStyle name="Lien hypertexte visité" xfId="22562" builtinId="9" hidden="1"/>
    <cellStyle name="Lien hypertexte visité" xfId="22546" builtinId="9" hidden="1"/>
    <cellStyle name="Lien hypertexte visité" xfId="22538" builtinId="9" hidden="1"/>
    <cellStyle name="Lien hypertexte visité" xfId="22530" builtinId="9" hidden="1"/>
    <cellStyle name="Lien hypertexte visité" xfId="22514" builtinId="9" hidden="1"/>
    <cellStyle name="Lien hypertexte visité" xfId="22506" builtinId="9" hidden="1"/>
    <cellStyle name="Lien hypertexte visité" xfId="22498" builtinId="9" hidden="1"/>
    <cellStyle name="Lien hypertexte visité" xfId="22482" builtinId="9" hidden="1"/>
    <cellStyle name="Lien hypertexte visité" xfId="22474" builtinId="9" hidden="1"/>
    <cellStyle name="Lien hypertexte visité" xfId="22466" builtinId="9" hidden="1"/>
    <cellStyle name="Lien hypertexte visité" xfId="22450" builtinId="9" hidden="1"/>
    <cellStyle name="Lien hypertexte visité" xfId="22442" builtinId="9" hidden="1"/>
    <cellStyle name="Lien hypertexte visité" xfId="22434" builtinId="9" hidden="1"/>
    <cellStyle name="Lien hypertexte visité" xfId="22418" builtinId="9" hidden="1"/>
    <cellStyle name="Lien hypertexte visité" xfId="22410" builtinId="9" hidden="1"/>
    <cellStyle name="Lien hypertexte visité" xfId="22402" builtinId="9" hidden="1"/>
    <cellStyle name="Lien hypertexte visité" xfId="22386" builtinId="9" hidden="1"/>
    <cellStyle name="Lien hypertexte visité" xfId="22378" builtinId="9" hidden="1"/>
    <cellStyle name="Lien hypertexte visité" xfId="22370" builtinId="9" hidden="1"/>
    <cellStyle name="Lien hypertexte visité" xfId="22354" builtinId="9" hidden="1"/>
    <cellStyle name="Lien hypertexte visité" xfId="22346" builtinId="9" hidden="1"/>
    <cellStyle name="Lien hypertexte visité" xfId="22338" builtinId="9" hidden="1"/>
    <cellStyle name="Lien hypertexte visité" xfId="22322" builtinId="9" hidden="1"/>
    <cellStyle name="Lien hypertexte visité" xfId="22314" builtinId="9" hidden="1"/>
    <cellStyle name="Lien hypertexte visité" xfId="22306" builtinId="9" hidden="1"/>
    <cellStyle name="Lien hypertexte visité" xfId="22290" builtinId="9" hidden="1"/>
    <cellStyle name="Lien hypertexte visité" xfId="22282" builtinId="9" hidden="1"/>
    <cellStyle name="Lien hypertexte visité" xfId="22274" builtinId="9" hidden="1"/>
    <cellStyle name="Lien hypertexte visité" xfId="22258" builtinId="9" hidden="1"/>
    <cellStyle name="Lien hypertexte visité" xfId="22250" builtinId="9" hidden="1"/>
    <cellStyle name="Lien hypertexte visité" xfId="22242" builtinId="9" hidden="1"/>
    <cellStyle name="Lien hypertexte visité" xfId="22226" builtinId="9" hidden="1"/>
    <cellStyle name="Lien hypertexte visité" xfId="22218" builtinId="9" hidden="1"/>
    <cellStyle name="Lien hypertexte visité" xfId="22210" builtinId="9" hidden="1"/>
    <cellStyle name="Lien hypertexte visité" xfId="22194" builtinId="9" hidden="1"/>
    <cellStyle name="Lien hypertexte visité" xfId="22186" builtinId="9" hidden="1"/>
    <cellStyle name="Lien hypertexte visité" xfId="22178" builtinId="9" hidden="1"/>
    <cellStyle name="Lien hypertexte visité" xfId="22162" builtinId="9" hidden="1"/>
    <cellStyle name="Lien hypertexte visité" xfId="22154" builtinId="9" hidden="1"/>
    <cellStyle name="Lien hypertexte visité" xfId="22146" builtinId="9" hidden="1"/>
    <cellStyle name="Lien hypertexte visité" xfId="22130" builtinId="9" hidden="1"/>
    <cellStyle name="Lien hypertexte visité" xfId="22122" builtinId="9" hidden="1"/>
    <cellStyle name="Lien hypertexte visité" xfId="22114" builtinId="9" hidden="1"/>
    <cellStyle name="Lien hypertexte visité" xfId="22098" builtinId="9" hidden="1"/>
    <cellStyle name="Lien hypertexte visité" xfId="22090" builtinId="9" hidden="1"/>
    <cellStyle name="Lien hypertexte visité" xfId="22082" builtinId="9" hidden="1"/>
    <cellStyle name="Lien hypertexte visité" xfId="22066" builtinId="9" hidden="1"/>
    <cellStyle name="Lien hypertexte visité" xfId="22058" builtinId="9" hidden="1"/>
    <cellStyle name="Lien hypertexte visité" xfId="22050" builtinId="9" hidden="1"/>
    <cellStyle name="Lien hypertexte visité" xfId="22034" builtinId="9" hidden="1"/>
    <cellStyle name="Lien hypertexte visité" xfId="22026" builtinId="9" hidden="1"/>
    <cellStyle name="Lien hypertexte visité" xfId="22018" builtinId="9" hidden="1"/>
    <cellStyle name="Lien hypertexte visité" xfId="22002" builtinId="9" hidden="1"/>
    <cellStyle name="Lien hypertexte visité" xfId="21994" builtinId="9" hidden="1"/>
    <cellStyle name="Lien hypertexte visité" xfId="21986" builtinId="9" hidden="1"/>
    <cellStyle name="Lien hypertexte visité" xfId="21970" builtinId="9" hidden="1"/>
    <cellStyle name="Lien hypertexte visité" xfId="21962" builtinId="9" hidden="1"/>
    <cellStyle name="Lien hypertexte visité" xfId="21954" builtinId="9" hidden="1"/>
    <cellStyle name="Lien hypertexte visité" xfId="21938" builtinId="9" hidden="1"/>
    <cellStyle name="Lien hypertexte visité" xfId="21930" builtinId="9" hidden="1"/>
    <cellStyle name="Lien hypertexte visité" xfId="21922" builtinId="9" hidden="1"/>
    <cellStyle name="Lien hypertexte visité" xfId="21906" builtinId="9" hidden="1"/>
    <cellStyle name="Lien hypertexte visité" xfId="21898" builtinId="9" hidden="1"/>
    <cellStyle name="Lien hypertexte visité" xfId="21890" builtinId="9" hidden="1"/>
    <cellStyle name="Lien hypertexte visité" xfId="21874" builtinId="9" hidden="1"/>
    <cellStyle name="Lien hypertexte visité" xfId="21866" builtinId="9" hidden="1"/>
    <cellStyle name="Lien hypertexte visité" xfId="21858" builtinId="9" hidden="1"/>
    <cellStyle name="Lien hypertexte visité" xfId="21842" builtinId="9" hidden="1"/>
    <cellStyle name="Lien hypertexte visité" xfId="21834" builtinId="9" hidden="1"/>
    <cellStyle name="Lien hypertexte visité" xfId="21826" builtinId="9" hidden="1"/>
    <cellStyle name="Lien hypertexte visité" xfId="21810" builtinId="9" hidden="1"/>
    <cellStyle name="Lien hypertexte visité" xfId="21802" builtinId="9" hidden="1"/>
    <cellStyle name="Lien hypertexte visité" xfId="21794" builtinId="9" hidden="1"/>
    <cellStyle name="Lien hypertexte visité" xfId="21778" builtinId="9" hidden="1"/>
    <cellStyle name="Lien hypertexte visité" xfId="21770" builtinId="9" hidden="1"/>
    <cellStyle name="Lien hypertexte visité" xfId="21762" builtinId="9" hidden="1"/>
    <cellStyle name="Lien hypertexte visité" xfId="21746" builtinId="9" hidden="1"/>
    <cellStyle name="Lien hypertexte visité" xfId="21738" builtinId="9" hidden="1"/>
    <cellStyle name="Lien hypertexte visité" xfId="21730" builtinId="9" hidden="1"/>
    <cellStyle name="Lien hypertexte visité" xfId="21714" builtinId="9" hidden="1"/>
    <cellStyle name="Lien hypertexte visité" xfId="21706" builtinId="9" hidden="1"/>
    <cellStyle name="Lien hypertexte visité" xfId="21698" builtinId="9" hidden="1"/>
    <cellStyle name="Lien hypertexte visité" xfId="21682" builtinId="9" hidden="1"/>
    <cellStyle name="Lien hypertexte visité" xfId="21674" builtinId="9" hidden="1"/>
    <cellStyle name="Lien hypertexte visité" xfId="21666" builtinId="9" hidden="1"/>
    <cellStyle name="Lien hypertexte visité" xfId="21650" builtinId="9" hidden="1"/>
    <cellStyle name="Lien hypertexte visité" xfId="21642" builtinId="9" hidden="1"/>
    <cellStyle name="Lien hypertexte visité" xfId="21634" builtinId="9" hidden="1"/>
    <cellStyle name="Lien hypertexte visité" xfId="21618" builtinId="9" hidden="1"/>
    <cellStyle name="Lien hypertexte visité" xfId="21610" builtinId="9" hidden="1"/>
    <cellStyle name="Lien hypertexte visité" xfId="21602" builtinId="9" hidden="1"/>
    <cellStyle name="Lien hypertexte visité" xfId="21586" builtinId="9" hidden="1"/>
    <cellStyle name="Lien hypertexte visité" xfId="21578" builtinId="9" hidden="1"/>
    <cellStyle name="Lien hypertexte visité" xfId="21570" builtinId="9" hidden="1"/>
    <cellStyle name="Lien hypertexte visité" xfId="21554" builtinId="9" hidden="1"/>
    <cellStyle name="Lien hypertexte visité" xfId="21546" builtinId="9" hidden="1"/>
    <cellStyle name="Lien hypertexte visité" xfId="21538" builtinId="9" hidden="1"/>
    <cellStyle name="Lien hypertexte visité" xfId="21522" builtinId="9" hidden="1"/>
    <cellStyle name="Lien hypertexte visité" xfId="21514" builtinId="9" hidden="1"/>
    <cellStyle name="Lien hypertexte visité" xfId="21506" builtinId="9" hidden="1"/>
    <cellStyle name="Lien hypertexte visité" xfId="21490" builtinId="9" hidden="1"/>
    <cellStyle name="Lien hypertexte visité" xfId="21482" builtinId="9" hidden="1"/>
    <cellStyle name="Lien hypertexte visité" xfId="21474" builtinId="9" hidden="1"/>
    <cellStyle name="Lien hypertexte visité" xfId="21458" builtinId="9" hidden="1"/>
    <cellStyle name="Lien hypertexte visité" xfId="21450" builtinId="9" hidden="1"/>
    <cellStyle name="Lien hypertexte visité" xfId="21442" builtinId="9" hidden="1"/>
    <cellStyle name="Lien hypertexte visité" xfId="21426" builtinId="9" hidden="1"/>
    <cellStyle name="Lien hypertexte visité" xfId="21418" builtinId="9" hidden="1"/>
    <cellStyle name="Lien hypertexte visité" xfId="21410" builtinId="9" hidden="1"/>
    <cellStyle name="Lien hypertexte visité" xfId="21394" builtinId="9" hidden="1"/>
    <cellStyle name="Lien hypertexte visité" xfId="21386" builtinId="9" hidden="1"/>
    <cellStyle name="Lien hypertexte visité" xfId="21378" builtinId="9" hidden="1"/>
    <cellStyle name="Lien hypertexte visité" xfId="21362" builtinId="9" hidden="1"/>
    <cellStyle name="Lien hypertexte visité" xfId="21354" builtinId="9" hidden="1"/>
    <cellStyle name="Lien hypertexte visité" xfId="21346" builtinId="9" hidden="1"/>
    <cellStyle name="Lien hypertexte visité" xfId="21330" builtinId="9" hidden="1"/>
    <cellStyle name="Lien hypertexte visité" xfId="21322" builtinId="9" hidden="1"/>
    <cellStyle name="Lien hypertexte visité" xfId="21314" builtinId="9" hidden="1"/>
    <cellStyle name="Lien hypertexte visité" xfId="21298" builtinId="9" hidden="1"/>
    <cellStyle name="Lien hypertexte visité" xfId="21290" builtinId="9" hidden="1"/>
    <cellStyle name="Lien hypertexte visité" xfId="21282" builtinId="9" hidden="1"/>
    <cellStyle name="Lien hypertexte visité" xfId="21266" builtinId="9" hidden="1"/>
    <cellStyle name="Lien hypertexte visité" xfId="21258" builtinId="9" hidden="1"/>
    <cellStyle name="Lien hypertexte visité" xfId="21250" builtinId="9" hidden="1"/>
    <cellStyle name="Lien hypertexte visité" xfId="21234" builtinId="9" hidden="1"/>
    <cellStyle name="Lien hypertexte visité" xfId="21226" builtinId="9" hidden="1"/>
    <cellStyle name="Lien hypertexte visité" xfId="21218" builtinId="9" hidden="1"/>
    <cellStyle name="Lien hypertexte visité" xfId="21202" builtinId="9" hidden="1"/>
    <cellStyle name="Lien hypertexte visité" xfId="21194" builtinId="9" hidden="1"/>
    <cellStyle name="Lien hypertexte visité" xfId="21186" builtinId="9" hidden="1"/>
    <cellStyle name="Lien hypertexte visité" xfId="21170" builtinId="9" hidden="1"/>
    <cellStyle name="Lien hypertexte visité" xfId="21162" builtinId="9" hidden="1"/>
    <cellStyle name="Lien hypertexte visité" xfId="21154" builtinId="9" hidden="1"/>
    <cellStyle name="Lien hypertexte visité" xfId="21138" builtinId="9" hidden="1"/>
    <cellStyle name="Lien hypertexte visité" xfId="21130" builtinId="9" hidden="1"/>
    <cellStyle name="Lien hypertexte visité" xfId="21122" builtinId="9" hidden="1"/>
    <cellStyle name="Lien hypertexte visité" xfId="21106" builtinId="9" hidden="1"/>
    <cellStyle name="Lien hypertexte visité" xfId="21098" builtinId="9" hidden="1"/>
    <cellStyle name="Lien hypertexte visité" xfId="21090" builtinId="9" hidden="1"/>
    <cellStyle name="Lien hypertexte visité" xfId="21074" builtinId="9" hidden="1"/>
    <cellStyle name="Lien hypertexte visité" xfId="21066" builtinId="9" hidden="1"/>
    <cellStyle name="Lien hypertexte visité" xfId="21058" builtinId="9" hidden="1"/>
    <cellStyle name="Lien hypertexte visité" xfId="21042" builtinId="9" hidden="1"/>
    <cellStyle name="Lien hypertexte visité" xfId="21034" builtinId="9" hidden="1"/>
    <cellStyle name="Lien hypertexte visité" xfId="21026" builtinId="9" hidden="1"/>
    <cellStyle name="Lien hypertexte visité" xfId="21010" builtinId="9" hidden="1"/>
    <cellStyle name="Lien hypertexte visité" xfId="21002" builtinId="9" hidden="1"/>
    <cellStyle name="Lien hypertexte visité" xfId="20994" builtinId="9" hidden="1"/>
    <cellStyle name="Lien hypertexte visité" xfId="20978" builtinId="9" hidden="1"/>
    <cellStyle name="Lien hypertexte visité" xfId="20970" builtinId="9" hidden="1"/>
    <cellStyle name="Lien hypertexte visité" xfId="20962" builtinId="9" hidden="1"/>
    <cellStyle name="Lien hypertexte visité" xfId="20946" builtinId="9" hidden="1"/>
    <cellStyle name="Lien hypertexte visité" xfId="20938" builtinId="9" hidden="1"/>
    <cellStyle name="Lien hypertexte visité" xfId="20930" builtinId="9" hidden="1"/>
    <cellStyle name="Lien hypertexte visité" xfId="20914" builtinId="9" hidden="1"/>
    <cellStyle name="Lien hypertexte visité" xfId="20906" builtinId="9" hidden="1"/>
    <cellStyle name="Lien hypertexte visité" xfId="20898" builtinId="9" hidden="1"/>
    <cellStyle name="Lien hypertexte visité" xfId="20882" builtinId="9" hidden="1"/>
    <cellStyle name="Lien hypertexte visité" xfId="20874" builtinId="9" hidden="1"/>
    <cellStyle name="Lien hypertexte visité" xfId="20866" builtinId="9" hidden="1"/>
    <cellStyle name="Lien hypertexte visité" xfId="20850" builtinId="9" hidden="1"/>
    <cellStyle name="Lien hypertexte visité" xfId="20842" builtinId="9" hidden="1"/>
    <cellStyle name="Lien hypertexte visité" xfId="20834" builtinId="9" hidden="1"/>
    <cellStyle name="Lien hypertexte visité" xfId="20818" builtinId="9" hidden="1"/>
    <cellStyle name="Lien hypertexte visité" xfId="20810" builtinId="9" hidden="1"/>
    <cellStyle name="Lien hypertexte visité" xfId="20802" builtinId="9" hidden="1"/>
    <cellStyle name="Lien hypertexte visité" xfId="20786" builtinId="9" hidden="1"/>
    <cellStyle name="Lien hypertexte visité" xfId="20778" builtinId="9" hidden="1"/>
    <cellStyle name="Lien hypertexte visité" xfId="20770" builtinId="9" hidden="1"/>
    <cellStyle name="Lien hypertexte visité" xfId="20754" builtinId="9" hidden="1"/>
    <cellStyle name="Lien hypertexte visité" xfId="20746" builtinId="9" hidden="1"/>
    <cellStyle name="Lien hypertexte visité" xfId="20738" builtinId="9" hidden="1"/>
    <cellStyle name="Lien hypertexte visité" xfId="20722" builtinId="9" hidden="1"/>
    <cellStyle name="Lien hypertexte visité" xfId="20714" builtinId="9" hidden="1"/>
    <cellStyle name="Lien hypertexte visité" xfId="20706" builtinId="9" hidden="1"/>
    <cellStyle name="Lien hypertexte visité" xfId="20690" builtinId="9" hidden="1"/>
    <cellStyle name="Lien hypertexte visité" xfId="20682" builtinId="9" hidden="1"/>
    <cellStyle name="Lien hypertexte visité" xfId="20674" builtinId="9" hidden="1"/>
    <cellStyle name="Lien hypertexte visité" xfId="20658" builtinId="9" hidden="1"/>
    <cellStyle name="Lien hypertexte visité" xfId="20650" builtinId="9" hidden="1"/>
    <cellStyle name="Lien hypertexte visité" xfId="20642" builtinId="9" hidden="1"/>
    <cellStyle name="Lien hypertexte visité" xfId="20626" builtinId="9" hidden="1"/>
    <cellStyle name="Lien hypertexte visité" xfId="20618" builtinId="9" hidden="1"/>
    <cellStyle name="Lien hypertexte visité" xfId="20610" builtinId="9" hidden="1"/>
    <cellStyle name="Lien hypertexte visité" xfId="20594" builtinId="9" hidden="1"/>
    <cellStyle name="Lien hypertexte visité" xfId="20586" builtinId="9" hidden="1"/>
    <cellStyle name="Lien hypertexte visité" xfId="20578" builtinId="9" hidden="1"/>
    <cellStyle name="Lien hypertexte visité" xfId="20562" builtinId="9" hidden="1"/>
    <cellStyle name="Lien hypertexte visité" xfId="20554" builtinId="9" hidden="1"/>
    <cellStyle name="Lien hypertexte visité" xfId="20546" builtinId="9" hidden="1"/>
    <cellStyle name="Lien hypertexte visité" xfId="20530" builtinId="9" hidden="1"/>
    <cellStyle name="Lien hypertexte visité" xfId="20522" builtinId="9" hidden="1"/>
    <cellStyle name="Lien hypertexte visité" xfId="20514" builtinId="9" hidden="1"/>
    <cellStyle name="Lien hypertexte visité" xfId="20498" builtinId="9" hidden="1"/>
    <cellStyle name="Lien hypertexte visité" xfId="20490" builtinId="9" hidden="1"/>
    <cellStyle name="Lien hypertexte visité" xfId="20482" builtinId="9" hidden="1"/>
    <cellStyle name="Lien hypertexte visité" xfId="20466" builtinId="9" hidden="1"/>
    <cellStyle name="Lien hypertexte visité" xfId="20458" builtinId="9" hidden="1"/>
    <cellStyle name="Lien hypertexte visité" xfId="20450" builtinId="9" hidden="1"/>
    <cellStyle name="Lien hypertexte visité" xfId="20434" builtinId="9" hidden="1"/>
    <cellStyle name="Lien hypertexte visité" xfId="20426" builtinId="9" hidden="1"/>
    <cellStyle name="Lien hypertexte visité" xfId="20418" builtinId="9" hidden="1"/>
    <cellStyle name="Lien hypertexte visité" xfId="20402" builtinId="9" hidden="1"/>
    <cellStyle name="Lien hypertexte visité" xfId="20394" builtinId="9" hidden="1"/>
    <cellStyle name="Lien hypertexte visité" xfId="20386" builtinId="9" hidden="1"/>
    <cellStyle name="Lien hypertexte visité" xfId="20370" builtinId="9" hidden="1"/>
    <cellStyle name="Lien hypertexte visité" xfId="20362" builtinId="9" hidden="1"/>
    <cellStyle name="Lien hypertexte visité" xfId="20354" builtinId="9" hidden="1"/>
    <cellStyle name="Lien hypertexte visité" xfId="20338" builtinId="9" hidden="1"/>
    <cellStyle name="Lien hypertexte visité" xfId="20330" builtinId="9" hidden="1"/>
    <cellStyle name="Lien hypertexte visité" xfId="20322" builtinId="9" hidden="1"/>
    <cellStyle name="Lien hypertexte visité" xfId="20306" builtinId="9" hidden="1"/>
    <cellStyle name="Lien hypertexte visité" xfId="20298" builtinId="9" hidden="1"/>
    <cellStyle name="Lien hypertexte visité" xfId="20290" builtinId="9" hidden="1"/>
    <cellStyle name="Lien hypertexte visité" xfId="20274" builtinId="9" hidden="1"/>
    <cellStyle name="Lien hypertexte visité" xfId="20266" builtinId="9" hidden="1"/>
    <cellStyle name="Lien hypertexte visité" xfId="20258" builtinId="9" hidden="1"/>
    <cellStyle name="Lien hypertexte visité" xfId="20242" builtinId="9" hidden="1"/>
    <cellStyle name="Lien hypertexte visité" xfId="20234" builtinId="9" hidden="1"/>
    <cellStyle name="Lien hypertexte visité" xfId="20226" builtinId="9" hidden="1"/>
    <cellStyle name="Lien hypertexte visité" xfId="20210" builtinId="9" hidden="1"/>
    <cellStyle name="Lien hypertexte visité" xfId="20202" builtinId="9" hidden="1"/>
    <cellStyle name="Lien hypertexte visité" xfId="20194" builtinId="9" hidden="1"/>
    <cellStyle name="Lien hypertexte visité" xfId="20178" builtinId="9" hidden="1"/>
    <cellStyle name="Lien hypertexte visité" xfId="20170" builtinId="9" hidden="1"/>
    <cellStyle name="Lien hypertexte visité" xfId="20162" builtinId="9" hidden="1"/>
    <cellStyle name="Lien hypertexte visité" xfId="20146" builtinId="9" hidden="1"/>
    <cellStyle name="Lien hypertexte visité" xfId="20138" builtinId="9" hidden="1"/>
    <cellStyle name="Lien hypertexte visité" xfId="20130" builtinId="9" hidden="1"/>
    <cellStyle name="Lien hypertexte visité" xfId="20114" builtinId="9" hidden="1"/>
    <cellStyle name="Lien hypertexte visité" xfId="20106" builtinId="9" hidden="1"/>
    <cellStyle name="Lien hypertexte visité" xfId="20098" builtinId="9" hidden="1"/>
    <cellStyle name="Lien hypertexte visité" xfId="20082" builtinId="9" hidden="1"/>
    <cellStyle name="Lien hypertexte visité" xfId="20074" builtinId="9" hidden="1"/>
    <cellStyle name="Lien hypertexte visité" xfId="20066" builtinId="9" hidden="1"/>
    <cellStyle name="Lien hypertexte visité" xfId="20050" builtinId="9" hidden="1"/>
    <cellStyle name="Lien hypertexte visité" xfId="20042" builtinId="9" hidden="1"/>
    <cellStyle name="Lien hypertexte visité" xfId="20034" builtinId="9" hidden="1"/>
    <cellStyle name="Lien hypertexte visité" xfId="20018" builtinId="9" hidden="1"/>
    <cellStyle name="Lien hypertexte visité" xfId="20010" builtinId="9" hidden="1"/>
    <cellStyle name="Lien hypertexte visité" xfId="20002" builtinId="9" hidden="1"/>
    <cellStyle name="Lien hypertexte visité" xfId="19986" builtinId="9" hidden="1"/>
    <cellStyle name="Lien hypertexte visité" xfId="19978" builtinId="9" hidden="1"/>
    <cellStyle name="Lien hypertexte visité" xfId="19970" builtinId="9" hidden="1"/>
    <cellStyle name="Lien hypertexte visité" xfId="19954" builtinId="9" hidden="1"/>
    <cellStyle name="Lien hypertexte visité" xfId="19946" builtinId="9" hidden="1"/>
    <cellStyle name="Lien hypertexte visité" xfId="19938" builtinId="9" hidden="1"/>
    <cellStyle name="Lien hypertexte visité" xfId="19922" builtinId="9" hidden="1"/>
    <cellStyle name="Lien hypertexte visité" xfId="19914" builtinId="9" hidden="1"/>
    <cellStyle name="Lien hypertexte visité" xfId="19906" builtinId="9" hidden="1"/>
    <cellStyle name="Lien hypertexte visité" xfId="19890" builtinId="9" hidden="1"/>
    <cellStyle name="Lien hypertexte visité" xfId="19882" builtinId="9" hidden="1"/>
    <cellStyle name="Lien hypertexte visité" xfId="19874" builtinId="9" hidden="1"/>
    <cellStyle name="Lien hypertexte visité" xfId="19858" builtinId="9" hidden="1"/>
    <cellStyle name="Lien hypertexte visité" xfId="19850" builtinId="9" hidden="1"/>
    <cellStyle name="Lien hypertexte visité" xfId="19842" builtinId="9" hidden="1"/>
    <cellStyle name="Lien hypertexte visité" xfId="19826" builtinId="9" hidden="1"/>
    <cellStyle name="Lien hypertexte visité" xfId="19818" builtinId="9" hidden="1"/>
    <cellStyle name="Lien hypertexte visité" xfId="19810" builtinId="9" hidden="1"/>
    <cellStyle name="Lien hypertexte visité" xfId="19794" builtinId="9" hidden="1"/>
    <cellStyle name="Lien hypertexte visité" xfId="19786" builtinId="9" hidden="1"/>
    <cellStyle name="Lien hypertexte visité" xfId="19778" builtinId="9" hidden="1"/>
    <cellStyle name="Lien hypertexte visité" xfId="19762" builtinId="9" hidden="1"/>
    <cellStyle name="Lien hypertexte visité" xfId="19754" builtinId="9" hidden="1"/>
    <cellStyle name="Lien hypertexte visité" xfId="19746" builtinId="9" hidden="1"/>
    <cellStyle name="Lien hypertexte visité" xfId="19730" builtinId="9" hidden="1"/>
    <cellStyle name="Lien hypertexte visité" xfId="19722" builtinId="9" hidden="1"/>
    <cellStyle name="Lien hypertexte visité" xfId="19714" builtinId="9" hidden="1"/>
    <cellStyle name="Lien hypertexte visité" xfId="19698" builtinId="9" hidden="1"/>
    <cellStyle name="Lien hypertexte visité" xfId="19690" builtinId="9" hidden="1"/>
    <cellStyle name="Lien hypertexte visité" xfId="19682" builtinId="9" hidden="1"/>
    <cellStyle name="Lien hypertexte visité" xfId="19666" builtinId="9" hidden="1"/>
    <cellStyle name="Lien hypertexte visité" xfId="19658" builtinId="9" hidden="1"/>
    <cellStyle name="Lien hypertexte visité" xfId="19650" builtinId="9" hidden="1"/>
    <cellStyle name="Lien hypertexte visité" xfId="19634" builtinId="9" hidden="1"/>
    <cellStyle name="Lien hypertexte visité" xfId="19626" builtinId="9" hidden="1"/>
    <cellStyle name="Lien hypertexte visité" xfId="19618" builtinId="9" hidden="1"/>
    <cellStyle name="Lien hypertexte visité" xfId="19602" builtinId="9" hidden="1"/>
    <cellStyle name="Lien hypertexte visité" xfId="19594" builtinId="9" hidden="1"/>
    <cellStyle name="Lien hypertexte visité" xfId="19586" builtinId="9" hidden="1"/>
    <cellStyle name="Lien hypertexte visité" xfId="19570" builtinId="9" hidden="1"/>
    <cellStyle name="Lien hypertexte visité" xfId="19562" builtinId="9" hidden="1"/>
    <cellStyle name="Lien hypertexte visité" xfId="19554" builtinId="9" hidden="1"/>
    <cellStyle name="Lien hypertexte visité" xfId="19538" builtinId="9" hidden="1"/>
    <cellStyle name="Lien hypertexte visité" xfId="19530" builtinId="9" hidden="1"/>
    <cellStyle name="Lien hypertexte visité" xfId="19522" builtinId="9" hidden="1"/>
    <cellStyle name="Lien hypertexte visité" xfId="19506" builtinId="9" hidden="1"/>
    <cellStyle name="Lien hypertexte visité" xfId="19498" builtinId="9" hidden="1"/>
    <cellStyle name="Lien hypertexte visité" xfId="19490" builtinId="9" hidden="1"/>
    <cellStyle name="Lien hypertexte visité" xfId="19474" builtinId="9" hidden="1"/>
    <cellStyle name="Lien hypertexte visité" xfId="19466" builtinId="9" hidden="1"/>
    <cellStyle name="Lien hypertexte visité" xfId="19458" builtinId="9" hidden="1"/>
    <cellStyle name="Lien hypertexte visité" xfId="19442" builtinId="9" hidden="1"/>
    <cellStyle name="Lien hypertexte visité" xfId="19434" builtinId="9" hidden="1"/>
    <cellStyle name="Lien hypertexte visité" xfId="19426" builtinId="9" hidden="1"/>
    <cellStyle name="Lien hypertexte visité" xfId="19410" builtinId="9" hidden="1"/>
    <cellStyle name="Lien hypertexte visité" xfId="19402" builtinId="9" hidden="1"/>
    <cellStyle name="Lien hypertexte visité" xfId="19394" builtinId="9" hidden="1"/>
    <cellStyle name="Lien hypertexte visité" xfId="19378" builtinId="9" hidden="1"/>
    <cellStyle name="Lien hypertexte visité" xfId="19370" builtinId="9" hidden="1"/>
    <cellStyle name="Lien hypertexte visité" xfId="19362" builtinId="9" hidden="1"/>
    <cellStyle name="Lien hypertexte visité" xfId="19346" builtinId="9" hidden="1"/>
    <cellStyle name="Lien hypertexte visité" xfId="19338" builtinId="9" hidden="1"/>
    <cellStyle name="Lien hypertexte visité" xfId="19330" builtinId="9" hidden="1"/>
    <cellStyle name="Lien hypertexte visité" xfId="19314" builtinId="9" hidden="1"/>
    <cellStyle name="Lien hypertexte visité" xfId="19306" builtinId="9" hidden="1"/>
    <cellStyle name="Lien hypertexte visité" xfId="19298" builtinId="9" hidden="1"/>
    <cellStyle name="Lien hypertexte visité" xfId="19282" builtinId="9" hidden="1"/>
    <cellStyle name="Lien hypertexte visité" xfId="19274" builtinId="9" hidden="1"/>
    <cellStyle name="Lien hypertexte visité" xfId="19266" builtinId="9" hidden="1"/>
    <cellStyle name="Lien hypertexte visité" xfId="19250" builtinId="9" hidden="1"/>
    <cellStyle name="Lien hypertexte visité" xfId="19242" builtinId="9" hidden="1"/>
    <cellStyle name="Lien hypertexte visité" xfId="19234" builtinId="9" hidden="1"/>
    <cellStyle name="Lien hypertexte visité" xfId="19218" builtinId="9" hidden="1"/>
    <cellStyle name="Lien hypertexte visité" xfId="19210" builtinId="9" hidden="1"/>
    <cellStyle name="Lien hypertexte visité" xfId="19202" builtinId="9" hidden="1"/>
    <cellStyle name="Lien hypertexte visité" xfId="19186" builtinId="9" hidden="1"/>
    <cellStyle name="Lien hypertexte visité" xfId="19178" builtinId="9" hidden="1"/>
    <cellStyle name="Lien hypertexte visité" xfId="19170" builtinId="9" hidden="1"/>
    <cellStyle name="Lien hypertexte visité" xfId="19154" builtinId="9" hidden="1"/>
    <cellStyle name="Lien hypertexte visité" xfId="19146" builtinId="9" hidden="1"/>
    <cellStyle name="Lien hypertexte visité" xfId="19138" builtinId="9" hidden="1"/>
    <cellStyle name="Lien hypertexte visité" xfId="19122" builtinId="9" hidden="1"/>
    <cellStyle name="Lien hypertexte visité" xfId="19114" builtinId="9" hidden="1"/>
    <cellStyle name="Lien hypertexte visité" xfId="19106" builtinId="9" hidden="1"/>
    <cellStyle name="Lien hypertexte visité" xfId="19090" builtinId="9" hidden="1"/>
    <cellStyle name="Lien hypertexte visité" xfId="19082" builtinId="9" hidden="1"/>
    <cellStyle name="Lien hypertexte visité" xfId="19074" builtinId="9" hidden="1"/>
    <cellStyle name="Lien hypertexte visité" xfId="19058" builtinId="9" hidden="1"/>
    <cellStyle name="Lien hypertexte visité" xfId="19050" builtinId="9" hidden="1"/>
    <cellStyle name="Lien hypertexte visité" xfId="19042" builtinId="9" hidden="1"/>
    <cellStyle name="Lien hypertexte visité" xfId="19026" builtinId="9" hidden="1"/>
    <cellStyle name="Lien hypertexte visité" xfId="19018" builtinId="9" hidden="1"/>
    <cellStyle name="Lien hypertexte visité" xfId="19010" builtinId="9" hidden="1"/>
    <cellStyle name="Lien hypertexte visité" xfId="18994" builtinId="9" hidden="1"/>
    <cellStyle name="Lien hypertexte visité" xfId="18986" builtinId="9" hidden="1"/>
    <cellStyle name="Lien hypertexte visité" xfId="18978" builtinId="9" hidden="1"/>
    <cellStyle name="Lien hypertexte visité" xfId="18962" builtinId="9" hidden="1"/>
    <cellStyle name="Lien hypertexte visité" xfId="18954" builtinId="9" hidden="1"/>
    <cellStyle name="Lien hypertexte visité" xfId="18946" builtinId="9" hidden="1"/>
    <cellStyle name="Lien hypertexte visité" xfId="18930" builtinId="9" hidden="1"/>
    <cellStyle name="Lien hypertexte visité" xfId="18922" builtinId="9" hidden="1"/>
    <cellStyle name="Lien hypertexte visité" xfId="18914" builtinId="9" hidden="1"/>
    <cellStyle name="Lien hypertexte visité" xfId="18898" builtinId="9" hidden="1"/>
    <cellStyle name="Lien hypertexte visité" xfId="18890" builtinId="9" hidden="1"/>
    <cellStyle name="Lien hypertexte visité" xfId="18882" builtinId="9" hidden="1"/>
    <cellStyle name="Lien hypertexte visité" xfId="18866" builtinId="9" hidden="1"/>
    <cellStyle name="Lien hypertexte visité" xfId="18858" builtinId="9" hidden="1"/>
    <cellStyle name="Lien hypertexte visité" xfId="18850" builtinId="9" hidden="1"/>
    <cellStyle name="Lien hypertexte visité" xfId="18834" builtinId="9" hidden="1"/>
    <cellStyle name="Lien hypertexte visité" xfId="18826" builtinId="9" hidden="1"/>
    <cellStyle name="Lien hypertexte visité" xfId="18818" builtinId="9" hidden="1"/>
    <cellStyle name="Lien hypertexte visité" xfId="18802" builtinId="9" hidden="1"/>
    <cellStyle name="Lien hypertexte visité" xfId="18794" builtinId="9" hidden="1"/>
    <cellStyle name="Lien hypertexte visité" xfId="18786" builtinId="9" hidden="1"/>
    <cellStyle name="Lien hypertexte visité" xfId="18770" builtinId="9" hidden="1"/>
    <cellStyle name="Lien hypertexte visité" xfId="18762" builtinId="9" hidden="1"/>
    <cellStyle name="Lien hypertexte visité" xfId="18754" builtinId="9" hidden="1"/>
    <cellStyle name="Lien hypertexte visité" xfId="18738" builtinId="9" hidden="1"/>
    <cellStyle name="Lien hypertexte visité" xfId="18730" builtinId="9" hidden="1"/>
    <cellStyle name="Lien hypertexte visité" xfId="18722" builtinId="9" hidden="1"/>
    <cellStyle name="Lien hypertexte visité" xfId="18706" builtinId="9" hidden="1"/>
    <cellStyle name="Lien hypertexte visité" xfId="18698" builtinId="9" hidden="1"/>
    <cellStyle name="Lien hypertexte visité" xfId="18690" builtinId="9" hidden="1"/>
    <cellStyle name="Lien hypertexte visité" xfId="18674" builtinId="9" hidden="1"/>
    <cellStyle name="Lien hypertexte visité" xfId="18666" builtinId="9" hidden="1"/>
    <cellStyle name="Lien hypertexte visité" xfId="18658" builtinId="9" hidden="1"/>
    <cellStyle name="Lien hypertexte visité" xfId="18642" builtinId="9" hidden="1"/>
    <cellStyle name="Lien hypertexte visité" xfId="18634" builtinId="9" hidden="1"/>
    <cellStyle name="Lien hypertexte visité" xfId="18626" builtinId="9" hidden="1"/>
    <cellStyle name="Lien hypertexte visité" xfId="18610" builtinId="9" hidden="1"/>
    <cellStyle name="Lien hypertexte visité" xfId="18602" builtinId="9" hidden="1"/>
    <cellStyle name="Lien hypertexte visité" xfId="18594" builtinId="9" hidden="1"/>
    <cellStyle name="Lien hypertexte visité" xfId="18578" builtinId="9" hidden="1"/>
    <cellStyle name="Lien hypertexte visité" xfId="18570" builtinId="9" hidden="1"/>
    <cellStyle name="Lien hypertexte visité" xfId="18562" builtinId="9" hidden="1"/>
    <cellStyle name="Lien hypertexte visité" xfId="18546" builtinId="9" hidden="1"/>
    <cellStyle name="Lien hypertexte visité" xfId="18538" builtinId="9" hidden="1"/>
    <cellStyle name="Lien hypertexte visité" xfId="18530" builtinId="9" hidden="1"/>
    <cellStyle name="Lien hypertexte visité" xfId="18514" builtinId="9" hidden="1"/>
    <cellStyle name="Lien hypertexte visité" xfId="18506" builtinId="9" hidden="1"/>
    <cellStyle name="Lien hypertexte visité" xfId="18498" builtinId="9" hidden="1"/>
    <cellStyle name="Lien hypertexte visité" xfId="18482" builtinId="9" hidden="1"/>
    <cellStyle name="Lien hypertexte visité" xfId="18474" builtinId="9" hidden="1"/>
    <cellStyle name="Lien hypertexte visité" xfId="18466" builtinId="9" hidden="1"/>
    <cellStyle name="Lien hypertexte visité" xfId="18450" builtinId="9" hidden="1"/>
    <cellStyle name="Lien hypertexte visité" xfId="18442" builtinId="9" hidden="1"/>
    <cellStyle name="Lien hypertexte visité" xfId="18434" builtinId="9" hidden="1"/>
    <cellStyle name="Lien hypertexte visité" xfId="18418" builtinId="9" hidden="1"/>
    <cellStyle name="Lien hypertexte visité" xfId="18410" builtinId="9" hidden="1"/>
    <cellStyle name="Lien hypertexte visité" xfId="18402" builtinId="9" hidden="1"/>
    <cellStyle name="Lien hypertexte visité" xfId="18386" builtinId="9" hidden="1"/>
    <cellStyle name="Lien hypertexte visité" xfId="18378" builtinId="9" hidden="1"/>
    <cellStyle name="Lien hypertexte visité" xfId="18370" builtinId="9" hidden="1"/>
    <cellStyle name="Lien hypertexte visité" xfId="18354" builtinId="9" hidden="1"/>
    <cellStyle name="Lien hypertexte visité" xfId="18346" builtinId="9" hidden="1"/>
    <cellStyle name="Lien hypertexte visité" xfId="18338" builtinId="9" hidden="1"/>
    <cellStyle name="Lien hypertexte visité" xfId="18324" builtinId="9" hidden="1"/>
    <cellStyle name="Lien hypertexte visité" xfId="18320" builtinId="9" hidden="1"/>
    <cellStyle name="Lien hypertexte visité" xfId="18316" builtinId="9" hidden="1"/>
    <cellStyle name="Lien hypertexte visité" xfId="18307" builtinId="9" hidden="1"/>
    <cellStyle name="Lien hypertexte visité" xfId="18299" builtinId="9" hidden="1"/>
    <cellStyle name="Lien hypertexte visité" xfId="18291" builtinId="9" hidden="1"/>
    <cellStyle name="Lien hypertexte visité" xfId="18275" builtinId="9" hidden="1"/>
    <cellStyle name="Lien hypertexte visité" xfId="18267" builtinId="9" hidden="1"/>
    <cellStyle name="Lien hypertexte visité" xfId="18259" builtinId="9" hidden="1"/>
    <cellStyle name="Lien hypertexte visité" xfId="18243" builtinId="9" hidden="1"/>
    <cellStyle name="Lien hypertexte visité" xfId="18235" builtinId="9" hidden="1"/>
    <cellStyle name="Lien hypertexte visité" xfId="18227" builtinId="9" hidden="1"/>
    <cellStyle name="Lien hypertexte visité" xfId="18211" builtinId="9" hidden="1"/>
    <cellStyle name="Lien hypertexte visité" xfId="18203" builtinId="9" hidden="1"/>
    <cellStyle name="Lien hypertexte visité" xfId="18195" builtinId="9" hidden="1"/>
    <cellStyle name="Lien hypertexte visité" xfId="18179" builtinId="9" hidden="1"/>
    <cellStyle name="Lien hypertexte visité" xfId="18171" builtinId="9" hidden="1"/>
    <cellStyle name="Lien hypertexte visité" xfId="18163" builtinId="9" hidden="1"/>
    <cellStyle name="Lien hypertexte visité" xfId="18147" builtinId="9" hidden="1"/>
    <cellStyle name="Lien hypertexte visité" xfId="18139" builtinId="9" hidden="1"/>
    <cellStyle name="Lien hypertexte visité" xfId="18131" builtinId="9" hidden="1"/>
    <cellStyle name="Lien hypertexte visité" xfId="18115" builtinId="9" hidden="1"/>
    <cellStyle name="Lien hypertexte visité" xfId="18107" builtinId="9" hidden="1"/>
    <cellStyle name="Lien hypertexte visité" xfId="18099" builtinId="9" hidden="1"/>
    <cellStyle name="Lien hypertexte visité" xfId="18083" builtinId="9" hidden="1"/>
    <cellStyle name="Lien hypertexte visité" xfId="18075" builtinId="9" hidden="1"/>
    <cellStyle name="Lien hypertexte visité" xfId="18067" builtinId="9" hidden="1"/>
    <cellStyle name="Lien hypertexte visité" xfId="18051" builtinId="9" hidden="1"/>
    <cellStyle name="Lien hypertexte visité" xfId="18043" builtinId="9" hidden="1"/>
    <cellStyle name="Lien hypertexte visité" xfId="18035" builtinId="9" hidden="1"/>
    <cellStyle name="Lien hypertexte visité" xfId="18019" builtinId="9" hidden="1"/>
    <cellStyle name="Lien hypertexte visité" xfId="18011" builtinId="9" hidden="1"/>
    <cellStyle name="Lien hypertexte visité" xfId="18003" builtinId="9" hidden="1"/>
    <cellStyle name="Lien hypertexte visité" xfId="17987" builtinId="9" hidden="1"/>
    <cellStyle name="Lien hypertexte visité" xfId="17979" builtinId="9" hidden="1"/>
    <cellStyle name="Lien hypertexte visité" xfId="17971" builtinId="9" hidden="1"/>
    <cellStyle name="Lien hypertexte visité" xfId="17955" builtinId="9" hidden="1"/>
    <cellStyle name="Lien hypertexte visité" xfId="17947" builtinId="9" hidden="1"/>
    <cellStyle name="Lien hypertexte visité" xfId="17939" builtinId="9" hidden="1"/>
    <cellStyle name="Lien hypertexte visité" xfId="17923" builtinId="9" hidden="1"/>
    <cellStyle name="Lien hypertexte visité" xfId="17915" builtinId="9" hidden="1"/>
    <cellStyle name="Lien hypertexte visité" xfId="17907" builtinId="9" hidden="1"/>
    <cellStyle name="Lien hypertexte visité" xfId="17891" builtinId="9" hidden="1"/>
    <cellStyle name="Lien hypertexte visité" xfId="17883" builtinId="9" hidden="1"/>
    <cellStyle name="Lien hypertexte visité" xfId="17875" builtinId="9" hidden="1"/>
    <cellStyle name="Lien hypertexte visité" xfId="17859" builtinId="9" hidden="1"/>
    <cellStyle name="Lien hypertexte visité" xfId="17851" builtinId="9" hidden="1"/>
    <cellStyle name="Lien hypertexte visité" xfId="17843" builtinId="9" hidden="1"/>
    <cellStyle name="Lien hypertexte visité" xfId="17827" builtinId="9" hidden="1"/>
    <cellStyle name="Lien hypertexte visité" xfId="17819" builtinId="9" hidden="1"/>
    <cellStyle name="Lien hypertexte visité" xfId="17811" builtinId="9" hidden="1"/>
    <cellStyle name="Lien hypertexte visité" xfId="17795" builtinId="9" hidden="1"/>
    <cellStyle name="Lien hypertexte visité" xfId="17787" builtinId="9" hidden="1"/>
    <cellStyle name="Lien hypertexte visité" xfId="17779" builtinId="9" hidden="1"/>
    <cellStyle name="Lien hypertexte visité" xfId="17763" builtinId="9" hidden="1"/>
    <cellStyle name="Lien hypertexte visité" xfId="17755" builtinId="9" hidden="1"/>
    <cellStyle name="Lien hypertexte visité" xfId="17747" builtinId="9" hidden="1"/>
    <cellStyle name="Lien hypertexte visité" xfId="17731" builtinId="9" hidden="1"/>
    <cellStyle name="Lien hypertexte visité" xfId="17723" builtinId="9" hidden="1"/>
    <cellStyle name="Lien hypertexte visité" xfId="17715" builtinId="9" hidden="1"/>
    <cellStyle name="Lien hypertexte visité" xfId="17699" builtinId="9" hidden="1"/>
    <cellStyle name="Lien hypertexte visité" xfId="17691" builtinId="9" hidden="1"/>
    <cellStyle name="Lien hypertexte visité" xfId="17683" builtinId="9" hidden="1"/>
    <cellStyle name="Lien hypertexte visité" xfId="17667" builtinId="9" hidden="1"/>
    <cellStyle name="Lien hypertexte visité" xfId="17659" builtinId="9" hidden="1"/>
    <cellStyle name="Lien hypertexte visité" xfId="17651" builtinId="9" hidden="1"/>
    <cellStyle name="Lien hypertexte visité" xfId="17635" builtinId="9" hidden="1"/>
    <cellStyle name="Lien hypertexte visité" xfId="17627" builtinId="9" hidden="1"/>
    <cellStyle name="Lien hypertexte visité" xfId="17619" builtinId="9" hidden="1"/>
    <cellStyle name="Lien hypertexte visité" xfId="17603" builtinId="9" hidden="1"/>
    <cellStyle name="Lien hypertexte visité" xfId="17595" builtinId="9" hidden="1"/>
    <cellStyle name="Lien hypertexte visité" xfId="17587" builtinId="9" hidden="1"/>
    <cellStyle name="Lien hypertexte visité" xfId="17571" builtinId="9" hidden="1"/>
    <cellStyle name="Lien hypertexte visité" xfId="17563" builtinId="9" hidden="1"/>
    <cellStyle name="Lien hypertexte visité" xfId="17555" builtinId="9" hidden="1"/>
    <cellStyle name="Lien hypertexte visité" xfId="17539" builtinId="9" hidden="1"/>
    <cellStyle name="Lien hypertexte visité" xfId="17531" builtinId="9" hidden="1"/>
    <cellStyle name="Lien hypertexte visité" xfId="17523" builtinId="9" hidden="1"/>
    <cellStyle name="Lien hypertexte visité" xfId="17507" builtinId="9" hidden="1"/>
    <cellStyle name="Lien hypertexte visité" xfId="17499" builtinId="9" hidden="1"/>
    <cellStyle name="Lien hypertexte visité" xfId="17491" builtinId="9" hidden="1"/>
    <cellStyle name="Lien hypertexte visité" xfId="17475" builtinId="9" hidden="1"/>
    <cellStyle name="Lien hypertexte visité" xfId="17467" builtinId="9" hidden="1"/>
    <cellStyle name="Lien hypertexte visité" xfId="17459" builtinId="9" hidden="1"/>
    <cellStyle name="Lien hypertexte visité" xfId="17443" builtinId="9" hidden="1"/>
    <cellStyle name="Lien hypertexte visité" xfId="17435" builtinId="9" hidden="1"/>
    <cellStyle name="Lien hypertexte visité" xfId="17427" builtinId="9" hidden="1"/>
    <cellStyle name="Lien hypertexte visité" xfId="17411" builtinId="9" hidden="1"/>
    <cellStyle name="Lien hypertexte visité" xfId="17403" builtinId="9" hidden="1"/>
    <cellStyle name="Lien hypertexte visité" xfId="17395" builtinId="9" hidden="1"/>
    <cellStyle name="Lien hypertexte visité" xfId="17379" builtinId="9" hidden="1"/>
    <cellStyle name="Lien hypertexte visité" xfId="17371" builtinId="9" hidden="1"/>
    <cellStyle name="Lien hypertexte visité" xfId="17363" builtinId="9" hidden="1"/>
    <cellStyle name="Lien hypertexte visité" xfId="17347" builtinId="9" hidden="1"/>
    <cellStyle name="Lien hypertexte visité" xfId="17339" builtinId="9" hidden="1"/>
    <cellStyle name="Lien hypertexte visité" xfId="17331" builtinId="9" hidden="1"/>
    <cellStyle name="Lien hypertexte visité" xfId="17315" builtinId="9" hidden="1"/>
    <cellStyle name="Lien hypertexte visité" xfId="17323" builtinId="9" hidden="1"/>
    <cellStyle name="Lien hypertexte visité" xfId="17355" builtinId="9" hidden="1"/>
    <cellStyle name="Lien hypertexte visité" xfId="17387" builtinId="9" hidden="1"/>
    <cellStyle name="Lien hypertexte visité" xfId="17419" builtinId="9" hidden="1"/>
    <cellStyle name="Lien hypertexte visité" xfId="17451" builtinId="9" hidden="1"/>
    <cellStyle name="Lien hypertexte visité" xfId="17483" builtinId="9" hidden="1"/>
    <cellStyle name="Lien hypertexte visité" xfId="17515" builtinId="9" hidden="1"/>
    <cellStyle name="Lien hypertexte visité" xfId="17547" builtinId="9" hidden="1"/>
    <cellStyle name="Lien hypertexte visité" xfId="17579" builtinId="9" hidden="1"/>
    <cellStyle name="Lien hypertexte visité" xfId="17611" builtinId="9" hidden="1"/>
    <cellStyle name="Lien hypertexte visité" xfId="17643" builtinId="9" hidden="1"/>
    <cellStyle name="Lien hypertexte visité" xfId="17675" builtinId="9" hidden="1"/>
    <cellStyle name="Lien hypertexte visité" xfId="17707" builtinId="9" hidden="1"/>
    <cellStyle name="Lien hypertexte visité" xfId="17739" builtinId="9" hidden="1"/>
    <cellStyle name="Lien hypertexte visité" xfId="17771" builtinId="9" hidden="1"/>
    <cellStyle name="Lien hypertexte visité" xfId="17803" builtinId="9" hidden="1"/>
    <cellStyle name="Lien hypertexte visité" xfId="17835" builtinId="9" hidden="1"/>
    <cellStyle name="Lien hypertexte visité" xfId="17867" builtinId="9" hidden="1"/>
    <cellStyle name="Lien hypertexte visité" xfId="17899" builtinId="9" hidden="1"/>
    <cellStyle name="Lien hypertexte visité" xfId="17931" builtinId="9" hidden="1"/>
    <cellStyle name="Lien hypertexte visité" xfId="17963" builtinId="9" hidden="1"/>
    <cellStyle name="Lien hypertexte visité" xfId="17995" builtinId="9" hidden="1"/>
    <cellStyle name="Lien hypertexte visité" xfId="18027" builtinId="9" hidden="1"/>
    <cellStyle name="Lien hypertexte visité" xfId="18059" builtinId="9" hidden="1"/>
    <cellStyle name="Lien hypertexte visité" xfId="18091" builtinId="9" hidden="1"/>
    <cellStyle name="Lien hypertexte visité" xfId="18123" builtinId="9" hidden="1"/>
    <cellStyle name="Lien hypertexte visité" xfId="18155" builtinId="9" hidden="1"/>
    <cellStyle name="Lien hypertexte visité" xfId="18187" builtinId="9" hidden="1"/>
    <cellStyle name="Lien hypertexte visité" xfId="18219" builtinId="9" hidden="1"/>
    <cellStyle name="Lien hypertexte visité" xfId="18251" builtinId="9" hidden="1"/>
    <cellStyle name="Lien hypertexte visité" xfId="18283" builtinId="9" hidden="1"/>
    <cellStyle name="Lien hypertexte visité" xfId="18312" builtinId="9" hidden="1"/>
    <cellStyle name="Lien hypertexte visité" xfId="18330" builtinId="9" hidden="1"/>
    <cellStyle name="Lien hypertexte visité" xfId="18362" builtinId="9" hidden="1"/>
    <cellStyle name="Lien hypertexte visité" xfId="18394" builtinId="9" hidden="1"/>
    <cellStyle name="Lien hypertexte visité" xfId="18426" builtinId="9" hidden="1"/>
    <cellStyle name="Lien hypertexte visité" xfId="18458" builtinId="9" hidden="1"/>
    <cellStyle name="Lien hypertexte visité" xfId="18490" builtinId="9" hidden="1"/>
    <cellStyle name="Lien hypertexte visité" xfId="18522" builtinId="9" hidden="1"/>
    <cellStyle name="Lien hypertexte visité" xfId="18554" builtinId="9" hidden="1"/>
    <cellStyle name="Lien hypertexte visité" xfId="18586" builtinId="9" hidden="1"/>
    <cellStyle name="Lien hypertexte visité" xfId="18618" builtinId="9" hidden="1"/>
    <cellStyle name="Lien hypertexte visité" xfId="18650" builtinId="9" hidden="1"/>
    <cellStyle name="Lien hypertexte visité" xfId="18682" builtinId="9" hidden="1"/>
    <cellStyle name="Lien hypertexte visité" xfId="18714" builtinId="9" hidden="1"/>
    <cellStyle name="Lien hypertexte visité" xfId="18746" builtinId="9" hidden="1"/>
    <cellStyle name="Lien hypertexte visité" xfId="18778" builtinId="9" hidden="1"/>
    <cellStyle name="Lien hypertexte visité" xfId="18810" builtinId="9" hidden="1"/>
    <cellStyle name="Lien hypertexte visité" xfId="18842" builtinId="9" hidden="1"/>
    <cellStyle name="Lien hypertexte visité" xfId="18874" builtinId="9" hidden="1"/>
    <cellStyle name="Lien hypertexte visité" xfId="18906" builtinId="9" hidden="1"/>
    <cellStyle name="Lien hypertexte visité" xfId="18938" builtinId="9" hidden="1"/>
    <cellStyle name="Lien hypertexte visité" xfId="18970" builtinId="9" hidden="1"/>
    <cellStyle name="Lien hypertexte visité" xfId="19002" builtinId="9" hidden="1"/>
    <cellStyle name="Lien hypertexte visité" xfId="19034" builtinId="9" hidden="1"/>
    <cellStyle name="Lien hypertexte visité" xfId="19066" builtinId="9" hidden="1"/>
    <cellStyle name="Lien hypertexte visité" xfId="19098" builtinId="9" hidden="1"/>
    <cellStyle name="Lien hypertexte visité" xfId="19130" builtinId="9" hidden="1"/>
    <cellStyle name="Lien hypertexte visité" xfId="19162" builtinId="9" hidden="1"/>
    <cellStyle name="Lien hypertexte visité" xfId="19194" builtinId="9" hidden="1"/>
    <cellStyle name="Lien hypertexte visité" xfId="19226" builtinId="9" hidden="1"/>
    <cellStyle name="Lien hypertexte visité" xfId="19258" builtinId="9" hidden="1"/>
    <cellStyle name="Lien hypertexte visité" xfId="19290" builtinId="9" hidden="1"/>
    <cellStyle name="Lien hypertexte visité" xfId="19322" builtinId="9" hidden="1"/>
    <cellStyle name="Lien hypertexte visité" xfId="19354" builtinId="9" hidden="1"/>
    <cellStyle name="Lien hypertexte visité" xfId="19386" builtinId="9" hidden="1"/>
    <cellStyle name="Lien hypertexte visité" xfId="19418" builtinId="9" hidden="1"/>
    <cellStyle name="Lien hypertexte visité" xfId="19450" builtinId="9" hidden="1"/>
    <cellStyle name="Lien hypertexte visité" xfId="19482" builtinId="9" hidden="1"/>
    <cellStyle name="Lien hypertexte visité" xfId="19514" builtinId="9" hidden="1"/>
    <cellStyle name="Lien hypertexte visité" xfId="19546" builtinId="9" hidden="1"/>
    <cellStyle name="Lien hypertexte visité" xfId="19578" builtinId="9" hidden="1"/>
    <cellStyle name="Lien hypertexte visité" xfId="19610" builtinId="9" hidden="1"/>
    <cellStyle name="Lien hypertexte visité" xfId="19642" builtinId="9" hidden="1"/>
    <cellStyle name="Lien hypertexte visité" xfId="19674" builtinId="9" hidden="1"/>
    <cellStyle name="Lien hypertexte visité" xfId="19706" builtinId="9" hidden="1"/>
    <cellStyle name="Lien hypertexte visité" xfId="19738" builtinId="9" hidden="1"/>
    <cellStyle name="Lien hypertexte visité" xfId="19770" builtinId="9" hidden="1"/>
    <cellStyle name="Lien hypertexte visité" xfId="19802" builtinId="9" hidden="1"/>
    <cellStyle name="Lien hypertexte visité" xfId="19834" builtinId="9" hidden="1"/>
    <cellStyle name="Lien hypertexte visité" xfId="19866" builtinId="9" hidden="1"/>
    <cellStyle name="Lien hypertexte visité" xfId="19898" builtinId="9" hidden="1"/>
    <cellStyle name="Lien hypertexte visité" xfId="19930" builtinId="9" hidden="1"/>
    <cellStyle name="Lien hypertexte visité" xfId="19962" builtinId="9" hidden="1"/>
    <cellStyle name="Lien hypertexte visité" xfId="19994" builtinId="9" hidden="1"/>
    <cellStyle name="Lien hypertexte visité" xfId="20026" builtinId="9" hidden="1"/>
    <cellStyle name="Lien hypertexte visité" xfId="20058" builtinId="9" hidden="1"/>
    <cellStyle name="Lien hypertexte visité" xfId="20090" builtinId="9" hidden="1"/>
    <cellStyle name="Lien hypertexte visité" xfId="20122" builtinId="9" hidden="1"/>
    <cellStyle name="Lien hypertexte visité" xfId="20154" builtinId="9" hidden="1"/>
    <cellStyle name="Lien hypertexte visité" xfId="20186" builtinId="9" hidden="1"/>
    <cellStyle name="Lien hypertexte visité" xfId="20218" builtinId="9" hidden="1"/>
    <cellStyle name="Lien hypertexte visité" xfId="20250" builtinId="9" hidden="1"/>
    <cellStyle name="Lien hypertexte visité" xfId="20282" builtinId="9" hidden="1"/>
    <cellStyle name="Lien hypertexte visité" xfId="20314" builtinId="9" hidden="1"/>
    <cellStyle name="Lien hypertexte visité" xfId="20346" builtinId="9" hidden="1"/>
    <cellStyle name="Lien hypertexte visité" xfId="20378" builtinId="9" hidden="1"/>
    <cellStyle name="Lien hypertexte visité" xfId="20410" builtinId="9" hidden="1"/>
    <cellStyle name="Lien hypertexte visité" xfId="20442" builtinId="9" hidden="1"/>
    <cellStyle name="Lien hypertexte visité" xfId="20474" builtinId="9" hidden="1"/>
    <cellStyle name="Lien hypertexte visité" xfId="20506" builtinId="9" hidden="1"/>
    <cellStyle name="Lien hypertexte visité" xfId="20538" builtinId="9" hidden="1"/>
    <cellStyle name="Lien hypertexte visité" xfId="20570" builtinId="9" hidden="1"/>
    <cellStyle name="Lien hypertexte visité" xfId="20602" builtinId="9" hidden="1"/>
    <cellStyle name="Lien hypertexte visité" xfId="20634" builtinId="9" hidden="1"/>
    <cellStyle name="Lien hypertexte visité" xfId="20666" builtinId="9" hidden="1"/>
    <cellStyle name="Lien hypertexte visité" xfId="20698" builtinId="9" hidden="1"/>
    <cellStyle name="Lien hypertexte visité" xfId="20730" builtinId="9" hidden="1"/>
    <cellStyle name="Lien hypertexte visité" xfId="20762" builtinId="9" hidden="1"/>
    <cellStyle name="Lien hypertexte visité" xfId="20794" builtinId="9" hidden="1"/>
    <cellStyle name="Lien hypertexte visité" xfId="20826" builtinId="9" hidden="1"/>
    <cellStyle name="Lien hypertexte visité" xfId="20858" builtinId="9" hidden="1"/>
    <cellStyle name="Lien hypertexte visité" xfId="20890" builtinId="9" hidden="1"/>
    <cellStyle name="Lien hypertexte visité" xfId="20922" builtinId="9" hidden="1"/>
    <cellStyle name="Lien hypertexte visité" xfId="20954" builtinId="9" hidden="1"/>
    <cellStyle name="Lien hypertexte visité" xfId="20986" builtinId="9" hidden="1"/>
    <cellStyle name="Lien hypertexte visité" xfId="21018" builtinId="9" hidden="1"/>
    <cellStyle name="Lien hypertexte visité" xfId="21050" builtinId="9" hidden="1"/>
    <cellStyle name="Lien hypertexte visité" xfId="21082" builtinId="9" hidden="1"/>
    <cellStyle name="Lien hypertexte visité" xfId="21114" builtinId="9" hidden="1"/>
    <cellStyle name="Lien hypertexte visité" xfId="21146" builtinId="9" hidden="1"/>
    <cellStyle name="Lien hypertexte visité" xfId="21178" builtinId="9" hidden="1"/>
    <cellStyle name="Lien hypertexte visité" xfId="21210" builtinId="9" hidden="1"/>
    <cellStyle name="Lien hypertexte visité" xfId="21242" builtinId="9" hidden="1"/>
    <cellStyle name="Lien hypertexte visité" xfId="21274" builtinId="9" hidden="1"/>
    <cellStyle name="Lien hypertexte visité" xfId="21306" builtinId="9" hidden="1"/>
    <cellStyle name="Lien hypertexte visité" xfId="21338" builtinId="9" hidden="1"/>
    <cellStyle name="Lien hypertexte visité" xfId="21370" builtinId="9" hidden="1"/>
    <cellStyle name="Lien hypertexte visité" xfId="21402" builtinId="9" hidden="1"/>
    <cellStyle name="Lien hypertexte visité" xfId="21434" builtinId="9" hidden="1"/>
    <cellStyle name="Lien hypertexte visité" xfId="21466" builtinId="9" hidden="1"/>
    <cellStyle name="Lien hypertexte visité" xfId="21498" builtinId="9" hidden="1"/>
    <cellStyle name="Lien hypertexte visité" xfId="21530" builtinId="9" hidden="1"/>
    <cellStyle name="Lien hypertexte visité" xfId="21562" builtinId="9" hidden="1"/>
    <cellStyle name="Lien hypertexte visité" xfId="21594" builtinId="9" hidden="1"/>
    <cellStyle name="Lien hypertexte visité" xfId="21626" builtinId="9" hidden="1"/>
    <cellStyle name="Lien hypertexte visité" xfId="21658" builtinId="9" hidden="1"/>
    <cellStyle name="Lien hypertexte visité" xfId="21690" builtinId="9" hidden="1"/>
    <cellStyle name="Lien hypertexte visité" xfId="21722" builtinId="9" hidden="1"/>
    <cellStyle name="Lien hypertexte visité" xfId="21754" builtinId="9" hidden="1"/>
    <cellStyle name="Lien hypertexte visité" xfId="21786" builtinId="9" hidden="1"/>
    <cellStyle name="Lien hypertexte visité" xfId="21818" builtinId="9" hidden="1"/>
    <cellStyle name="Lien hypertexte visité" xfId="21850" builtinId="9" hidden="1"/>
    <cellStyle name="Lien hypertexte visité" xfId="21882" builtinId="9" hidden="1"/>
    <cellStyle name="Lien hypertexte visité" xfId="21914" builtinId="9" hidden="1"/>
    <cellStyle name="Lien hypertexte visité" xfId="21946" builtinId="9" hidden="1"/>
    <cellStyle name="Lien hypertexte visité" xfId="21978" builtinId="9" hidden="1"/>
    <cellStyle name="Lien hypertexte visité" xfId="22010" builtinId="9" hidden="1"/>
    <cellStyle name="Lien hypertexte visité" xfId="22042" builtinId="9" hidden="1"/>
    <cellStyle name="Lien hypertexte visité" xfId="22074" builtinId="9" hidden="1"/>
    <cellStyle name="Lien hypertexte visité" xfId="22106" builtinId="9" hidden="1"/>
    <cellStyle name="Lien hypertexte visité" xfId="22138" builtinId="9" hidden="1"/>
    <cellStyle name="Lien hypertexte visité" xfId="22170" builtinId="9" hidden="1"/>
    <cellStyle name="Lien hypertexte visité" xfId="22202" builtinId="9" hidden="1"/>
    <cellStyle name="Lien hypertexte visité" xfId="22234" builtinId="9" hidden="1"/>
    <cellStyle name="Lien hypertexte visité" xfId="22266" builtinId="9" hidden="1"/>
    <cellStyle name="Lien hypertexte visité" xfId="22298" builtinId="9" hidden="1"/>
    <cellStyle name="Lien hypertexte visité" xfId="22330" builtinId="9" hidden="1"/>
    <cellStyle name="Lien hypertexte visité" xfId="22362" builtinId="9" hidden="1"/>
    <cellStyle name="Lien hypertexte visité" xfId="22394" builtinId="9" hidden="1"/>
    <cellStyle name="Lien hypertexte visité" xfId="22426" builtinId="9" hidden="1"/>
    <cellStyle name="Lien hypertexte visité" xfId="22458" builtinId="9" hidden="1"/>
    <cellStyle name="Lien hypertexte visité" xfId="22490" builtinId="9" hidden="1"/>
    <cellStyle name="Lien hypertexte visité" xfId="22522" builtinId="9" hidden="1"/>
    <cellStyle name="Lien hypertexte visité" xfId="22554" builtinId="9" hidden="1"/>
    <cellStyle name="Lien hypertexte visité" xfId="22586" builtinId="9" hidden="1"/>
    <cellStyle name="Lien hypertexte visité" xfId="22618" builtinId="9" hidden="1"/>
    <cellStyle name="Lien hypertexte visité" xfId="22650" builtinId="9" hidden="1"/>
    <cellStyle name="Lien hypertexte visité" xfId="22682" builtinId="9" hidden="1"/>
    <cellStyle name="Lien hypertexte visité" xfId="22714" builtinId="9" hidden="1"/>
    <cellStyle name="Lien hypertexte visité" xfId="22746" builtinId="9" hidden="1"/>
    <cellStyle name="Lien hypertexte visité" xfId="22778" builtinId="9" hidden="1"/>
    <cellStyle name="Lien hypertexte visité" xfId="22810" builtinId="9" hidden="1"/>
    <cellStyle name="Lien hypertexte visité" xfId="22842" builtinId="9" hidden="1"/>
    <cellStyle name="Lien hypertexte visité" xfId="22874" builtinId="9" hidden="1"/>
    <cellStyle name="Lien hypertexte visité" xfId="22906" builtinId="9" hidden="1"/>
    <cellStyle name="Lien hypertexte visité" xfId="22938" builtinId="9" hidden="1"/>
    <cellStyle name="Lien hypertexte visité" xfId="22970" builtinId="9" hidden="1"/>
    <cellStyle name="Lien hypertexte visité" xfId="23002" builtinId="9" hidden="1"/>
    <cellStyle name="Lien hypertexte visité" xfId="23034" builtinId="9" hidden="1"/>
    <cellStyle name="Lien hypertexte visité" xfId="23066" builtinId="9" hidden="1"/>
    <cellStyle name="Lien hypertexte visité" xfId="23098" builtinId="9" hidden="1"/>
    <cellStyle name="Lien hypertexte visité" xfId="23130" builtinId="9" hidden="1"/>
    <cellStyle name="Lien hypertexte visité" xfId="23162" builtinId="9" hidden="1"/>
    <cellStyle name="Lien hypertexte visité" xfId="23194" builtinId="9" hidden="1"/>
    <cellStyle name="Lien hypertexte visité" xfId="23226" builtinId="9" hidden="1"/>
    <cellStyle name="Lien hypertexte visité" xfId="23258" builtinId="9" hidden="1"/>
    <cellStyle name="Lien hypertexte visité" xfId="23290" builtinId="9" hidden="1"/>
    <cellStyle name="Lien hypertexte visité" xfId="23322" builtinId="9" hidden="1"/>
    <cellStyle name="Lien hypertexte visité" xfId="23354" builtinId="9" hidden="1"/>
    <cellStyle name="Lien hypertexte visité" xfId="23386" builtinId="9" hidden="1"/>
    <cellStyle name="Lien hypertexte visité" xfId="23418" builtinId="9" hidden="1"/>
    <cellStyle name="Lien hypertexte visité" xfId="23450" builtinId="9" hidden="1"/>
    <cellStyle name="Lien hypertexte visité" xfId="23482" builtinId="9" hidden="1"/>
    <cellStyle name="Lien hypertexte visité" xfId="23514" builtinId="9" hidden="1"/>
    <cellStyle name="Lien hypertexte visité" xfId="23546" builtinId="9" hidden="1"/>
    <cellStyle name="Lien hypertexte visité" xfId="23578" builtinId="9" hidden="1"/>
    <cellStyle name="Lien hypertexte visité" xfId="23610" builtinId="9" hidden="1"/>
    <cellStyle name="Lien hypertexte visité" xfId="23642" builtinId="9" hidden="1"/>
    <cellStyle name="Lien hypertexte visité" xfId="23674" builtinId="9" hidden="1"/>
    <cellStyle name="Lien hypertexte visité" xfId="23706" builtinId="9" hidden="1"/>
    <cellStyle name="Lien hypertexte visité" xfId="23738" builtinId="9" hidden="1"/>
    <cellStyle name="Lien hypertexte visité" xfId="23770" builtinId="9" hidden="1"/>
    <cellStyle name="Lien hypertexte visité" xfId="23802" builtinId="9" hidden="1"/>
    <cellStyle name="Lien hypertexte visité" xfId="23834" builtinId="9" hidden="1"/>
    <cellStyle name="Lien hypertexte visité" xfId="23866" builtinId="9" hidden="1"/>
    <cellStyle name="Lien hypertexte visité" xfId="23898" builtinId="9" hidden="1"/>
    <cellStyle name="Lien hypertexte visité" xfId="23930" builtinId="9" hidden="1"/>
    <cellStyle name="Lien hypertexte visité" xfId="23962" builtinId="9" hidden="1"/>
    <cellStyle name="Lien hypertexte visité" xfId="23994" builtinId="9" hidden="1"/>
    <cellStyle name="Lien hypertexte visité" xfId="24026" builtinId="9" hidden="1"/>
    <cellStyle name="Lien hypertexte visité" xfId="24058" builtinId="9" hidden="1"/>
    <cellStyle name="Lien hypertexte visité" xfId="24090" builtinId="9" hidden="1"/>
    <cellStyle name="Lien hypertexte visité" xfId="24122" builtinId="9" hidden="1"/>
    <cellStyle name="Lien hypertexte visité" xfId="24154" builtinId="9" hidden="1"/>
    <cellStyle name="Lien hypertexte visité" xfId="24186" builtinId="9" hidden="1"/>
    <cellStyle name="Lien hypertexte visité" xfId="24218" builtinId="9" hidden="1"/>
    <cellStyle name="Lien hypertexte visité" xfId="24250" builtinId="9" hidden="1"/>
    <cellStyle name="Lien hypertexte visité" xfId="24282" builtinId="9" hidden="1"/>
    <cellStyle name="Lien hypertexte visité" xfId="24314" builtinId="9" hidden="1"/>
    <cellStyle name="Lien hypertexte visité" xfId="24346" builtinId="9" hidden="1"/>
    <cellStyle name="Lien hypertexte visité" xfId="24378" builtinId="9" hidden="1"/>
    <cellStyle name="Lien hypertexte visité" xfId="24410" builtinId="9" hidden="1"/>
    <cellStyle name="Lien hypertexte visité" xfId="24442" builtinId="9" hidden="1"/>
    <cellStyle name="Lien hypertexte visité" xfId="24474" builtinId="9" hidden="1"/>
    <cellStyle name="Lien hypertexte visité" xfId="24506" builtinId="9" hidden="1"/>
    <cellStyle name="Lien hypertexte visité" xfId="24538" builtinId="9" hidden="1"/>
    <cellStyle name="Lien hypertexte visité" xfId="24570" builtinId="9" hidden="1"/>
    <cellStyle name="Lien hypertexte visité" xfId="24602" builtinId="9" hidden="1"/>
    <cellStyle name="Lien hypertexte visité" xfId="24592" builtinId="9" hidden="1"/>
    <cellStyle name="Lien hypertexte visité" xfId="24560" builtinId="9" hidden="1"/>
    <cellStyle name="Lien hypertexte visité" xfId="24528" builtinId="9" hidden="1"/>
    <cellStyle name="Lien hypertexte visité" xfId="24496" builtinId="9" hidden="1"/>
    <cellStyle name="Lien hypertexte visité" xfId="24464" builtinId="9" hidden="1"/>
    <cellStyle name="Lien hypertexte visité" xfId="24432" builtinId="9" hidden="1"/>
    <cellStyle name="Lien hypertexte visité" xfId="24400" builtinId="9" hidden="1"/>
    <cellStyle name="Lien hypertexte visité" xfId="24368" builtinId="9" hidden="1"/>
    <cellStyle name="Lien hypertexte visité" xfId="24336" builtinId="9" hidden="1"/>
    <cellStyle name="Lien hypertexte visité" xfId="24304" builtinId="9" hidden="1"/>
    <cellStyle name="Lien hypertexte visité" xfId="24272" builtinId="9" hidden="1"/>
    <cellStyle name="Lien hypertexte visité" xfId="24240" builtinId="9" hidden="1"/>
    <cellStyle name="Lien hypertexte visité" xfId="24208" builtinId="9" hidden="1"/>
    <cellStyle name="Lien hypertexte visité" xfId="24176" builtinId="9" hidden="1"/>
    <cellStyle name="Lien hypertexte visité" xfId="24144" builtinId="9" hidden="1"/>
    <cellStyle name="Lien hypertexte visité" xfId="24112" builtinId="9" hidden="1"/>
    <cellStyle name="Lien hypertexte visité" xfId="24080" builtinId="9" hidden="1"/>
    <cellStyle name="Lien hypertexte visité" xfId="24048" builtinId="9" hidden="1"/>
    <cellStyle name="Lien hypertexte visité" xfId="24016" builtinId="9" hidden="1"/>
    <cellStyle name="Lien hypertexte visité" xfId="23984" builtinId="9" hidden="1"/>
    <cellStyle name="Lien hypertexte visité" xfId="23952" builtinId="9" hidden="1"/>
    <cellStyle name="Lien hypertexte visité" xfId="23920" builtinId="9" hidden="1"/>
    <cellStyle name="Lien hypertexte visité" xfId="23888" builtinId="9" hidden="1"/>
    <cellStyle name="Lien hypertexte visité" xfId="23856" builtinId="9" hidden="1"/>
    <cellStyle name="Lien hypertexte visité" xfId="23824" builtinId="9" hidden="1"/>
    <cellStyle name="Lien hypertexte visité" xfId="23792" builtinId="9" hidden="1"/>
    <cellStyle name="Lien hypertexte visité" xfId="23760" builtinId="9" hidden="1"/>
    <cellStyle name="Lien hypertexte visité" xfId="23728" builtinId="9" hidden="1"/>
    <cellStyle name="Lien hypertexte visité" xfId="23696" builtinId="9" hidden="1"/>
    <cellStyle name="Lien hypertexte visité" xfId="23664" builtinId="9" hidden="1"/>
    <cellStyle name="Lien hypertexte visité" xfId="23632" builtinId="9" hidden="1"/>
    <cellStyle name="Lien hypertexte visité" xfId="23600" builtinId="9" hidden="1"/>
    <cellStyle name="Lien hypertexte visité" xfId="23568" builtinId="9" hidden="1"/>
    <cellStyle name="Lien hypertexte visité" xfId="23536" builtinId="9" hidden="1"/>
    <cellStyle name="Lien hypertexte visité" xfId="23504" builtinId="9" hidden="1"/>
    <cellStyle name="Lien hypertexte visité" xfId="23472" builtinId="9" hidden="1"/>
    <cellStyle name="Lien hypertexte visité" xfId="23440" builtinId="9" hidden="1"/>
    <cellStyle name="Lien hypertexte visité" xfId="23408" builtinId="9" hidden="1"/>
    <cellStyle name="Lien hypertexte visité" xfId="23376" builtinId="9" hidden="1"/>
    <cellStyle name="Lien hypertexte visité" xfId="23344" builtinId="9" hidden="1"/>
    <cellStyle name="Lien hypertexte visité" xfId="23312" builtinId="9" hidden="1"/>
    <cellStyle name="Lien hypertexte visité" xfId="23280" builtinId="9" hidden="1"/>
    <cellStyle name="Lien hypertexte visité" xfId="23248" builtinId="9" hidden="1"/>
    <cellStyle name="Lien hypertexte visité" xfId="23216" builtinId="9" hidden="1"/>
    <cellStyle name="Lien hypertexte visité" xfId="23184" builtinId="9" hidden="1"/>
    <cellStyle name="Lien hypertexte visité" xfId="23152" builtinId="9" hidden="1"/>
    <cellStyle name="Lien hypertexte visité" xfId="23120" builtinId="9" hidden="1"/>
    <cellStyle name="Lien hypertexte visité" xfId="23088" builtinId="9" hidden="1"/>
    <cellStyle name="Lien hypertexte visité" xfId="23056" builtinId="9" hidden="1"/>
    <cellStyle name="Lien hypertexte visité" xfId="23024" builtinId="9" hidden="1"/>
    <cellStyle name="Lien hypertexte visité" xfId="22992" builtinId="9" hidden="1"/>
    <cellStyle name="Lien hypertexte visité" xfId="22960" builtinId="9" hidden="1"/>
    <cellStyle name="Lien hypertexte visité" xfId="22928" builtinId="9" hidden="1"/>
    <cellStyle name="Lien hypertexte visité" xfId="22896" builtinId="9" hidden="1"/>
    <cellStyle name="Lien hypertexte visité" xfId="22864" builtinId="9" hidden="1"/>
    <cellStyle name="Lien hypertexte visité" xfId="22832" builtinId="9" hidden="1"/>
    <cellStyle name="Lien hypertexte visité" xfId="22800" builtinId="9" hidden="1"/>
    <cellStyle name="Lien hypertexte visité" xfId="22768" builtinId="9" hidden="1"/>
    <cellStyle name="Lien hypertexte visité" xfId="22736" builtinId="9" hidden="1"/>
    <cellStyle name="Lien hypertexte visité" xfId="22704" builtinId="9" hidden="1"/>
    <cellStyle name="Lien hypertexte visité" xfId="22672" builtinId="9" hidden="1"/>
    <cellStyle name="Lien hypertexte visité" xfId="22640" builtinId="9" hidden="1"/>
    <cellStyle name="Lien hypertexte visité" xfId="22608" builtinId="9" hidden="1"/>
    <cellStyle name="Lien hypertexte visité" xfId="22576" builtinId="9" hidden="1"/>
    <cellStyle name="Lien hypertexte visité" xfId="22544" builtinId="9" hidden="1"/>
    <cellStyle name="Lien hypertexte visité" xfId="22512" builtinId="9" hidden="1"/>
    <cellStyle name="Lien hypertexte visité" xfId="22480" builtinId="9" hidden="1"/>
    <cellStyle name="Lien hypertexte visité" xfId="22448" builtinId="9" hidden="1"/>
    <cellStyle name="Lien hypertexte visité" xfId="22416" builtinId="9" hidden="1"/>
    <cellStyle name="Lien hypertexte visité" xfId="22384" builtinId="9" hidden="1"/>
    <cellStyle name="Lien hypertexte visité" xfId="22352" builtinId="9" hidden="1"/>
    <cellStyle name="Lien hypertexte visité" xfId="22320" builtinId="9" hidden="1"/>
    <cellStyle name="Lien hypertexte visité" xfId="22288" builtinId="9" hidden="1"/>
    <cellStyle name="Lien hypertexte visité" xfId="22256" builtinId="9" hidden="1"/>
    <cellStyle name="Lien hypertexte visité" xfId="22224" builtinId="9" hidden="1"/>
    <cellStyle name="Lien hypertexte visité" xfId="22192" builtinId="9" hidden="1"/>
    <cellStyle name="Lien hypertexte visité" xfId="22160" builtinId="9" hidden="1"/>
    <cellStyle name="Lien hypertexte visité" xfId="22128" builtinId="9" hidden="1"/>
    <cellStyle name="Lien hypertexte visité" xfId="22096" builtinId="9" hidden="1"/>
    <cellStyle name="Lien hypertexte visité" xfId="22064" builtinId="9" hidden="1"/>
    <cellStyle name="Lien hypertexte visité" xfId="22032" builtinId="9" hidden="1"/>
    <cellStyle name="Lien hypertexte visité" xfId="22000" builtinId="9" hidden="1"/>
    <cellStyle name="Lien hypertexte visité" xfId="21968" builtinId="9" hidden="1"/>
    <cellStyle name="Lien hypertexte visité" xfId="21936" builtinId="9" hidden="1"/>
    <cellStyle name="Lien hypertexte visité" xfId="21904" builtinId="9" hidden="1"/>
    <cellStyle name="Lien hypertexte visité" xfId="21872" builtinId="9" hidden="1"/>
    <cellStyle name="Lien hypertexte visité" xfId="21840" builtinId="9" hidden="1"/>
    <cellStyle name="Lien hypertexte visité" xfId="21808" builtinId="9" hidden="1"/>
    <cellStyle name="Lien hypertexte visité" xfId="21776" builtinId="9" hidden="1"/>
    <cellStyle name="Lien hypertexte visité" xfId="21744" builtinId="9" hidden="1"/>
    <cellStyle name="Lien hypertexte visité" xfId="21712" builtinId="9" hidden="1"/>
    <cellStyle name="Lien hypertexte visité" xfId="21680" builtinId="9" hidden="1"/>
    <cellStyle name="Lien hypertexte visité" xfId="21648" builtinId="9" hidden="1"/>
    <cellStyle name="Lien hypertexte visité" xfId="21616" builtinId="9" hidden="1"/>
    <cellStyle name="Lien hypertexte visité" xfId="21584" builtinId="9" hidden="1"/>
    <cellStyle name="Lien hypertexte visité" xfId="21552" builtinId="9" hidden="1"/>
    <cellStyle name="Lien hypertexte visité" xfId="21520" builtinId="9" hidden="1"/>
    <cellStyle name="Lien hypertexte visité" xfId="21488" builtinId="9" hidden="1"/>
    <cellStyle name="Lien hypertexte visité" xfId="21456" builtinId="9" hidden="1"/>
    <cellStyle name="Lien hypertexte visité" xfId="21424" builtinId="9" hidden="1"/>
    <cellStyle name="Lien hypertexte visité" xfId="21392" builtinId="9" hidden="1"/>
    <cellStyle name="Lien hypertexte visité" xfId="21360" builtinId="9" hidden="1"/>
    <cellStyle name="Lien hypertexte visité" xfId="21328" builtinId="9" hidden="1"/>
    <cellStyle name="Lien hypertexte visité" xfId="21296" builtinId="9" hidden="1"/>
    <cellStyle name="Lien hypertexte visité" xfId="21264" builtinId="9" hidden="1"/>
    <cellStyle name="Lien hypertexte visité" xfId="21232" builtinId="9" hidden="1"/>
    <cellStyle name="Lien hypertexte visité" xfId="21200" builtinId="9" hidden="1"/>
    <cellStyle name="Lien hypertexte visité" xfId="21168" builtinId="9" hidden="1"/>
    <cellStyle name="Lien hypertexte visité" xfId="21136" builtinId="9" hidden="1"/>
    <cellStyle name="Lien hypertexte visité" xfId="21104" builtinId="9" hidden="1"/>
    <cellStyle name="Lien hypertexte visité" xfId="21072" builtinId="9" hidden="1"/>
    <cellStyle name="Lien hypertexte visité" xfId="21040" builtinId="9" hidden="1"/>
    <cellStyle name="Lien hypertexte visité" xfId="21008" builtinId="9" hidden="1"/>
    <cellStyle name="Lien hypertexte visité" xfId="20976" builtinId="9" hidden="1"/>
    <cellStyle name="Lien hypertexte visité" xfId="20944" builtinId="9" hidden="1"/>
    <cellStyle name="Lien hypertexte visité" xfId="20912" builtinId="9" hidden="1"/>
    <cellStyle name="Lien hypertexte visité" xfId="20880" builtinId="9" hidden="1"/>
    <cellStyle name="Lien hypertexte visité" xfId="20848" builtinId="9" hidden="1"/>
    <cellStyle name="Lien hypertexte visité" xfId="20816" builtinId="9" hidden="1"/>
    <cellStyle name="Lien hypertexte visité" xfId="20784" builtinId="9" hidden="1"/>
    <cellStyle name="Lien hypertexte visité" xfId="20752" builtinId="9" hidden="1"/>
    <cellStyle name="Lien hypertexte visité" xfId="20720" builtinId="9" hidden="1"/>
    <cellStyle name="Lien hypertexte visité" xfId="20688" builtinId="9" hidden="1"/>
    <cellStyle name="Lien hypertexte visité" xfId="20656" builtinId="9" hidden="1"/>
    <cellStyle name="Lien hypertexte visité" xfId="20624" builtinId="9" hidden="1"/>
    <cellStyle name="Lien hypertexte visité" xfId="20592" builtinId="9" hidden="1"/>
    <cellStyle name="Lien hypertexte visité" xfId="20560" builtinId="9" hidden="1"/>
    <cellStyle name="Lien hypertexte visité" xfId="20528" builtinId="9" hidden="1"/>
    <cellStyle name="Lien hypertexte visité" xfId="20496" builtinId="9" hidden="1"/>
    <cellStyle name="Lien hypertexte visité" xfId="20464" builtinId="9" hidden="1"/>
    <cellStyle name="Lien hypertexte visité" xfId="20432" builtinId="9" hidden="1"/>
    <cellStyle name="Lien hypertexte visité" xfId="20400" builtinId="9" hidden="1"/>
    <cellStyle name="Lien hypertexte visité" xfId="20368" builtinId="9" hidden="1"/>
    <cellStyle name="Lien hypertexte visité" xfId="20336" builtinId="9" hidden="1"/>
    <cellStyle name="Lien hypertexte visité" xfId="20304" builtinId="9" hidden="1"/>
    <cellStyle name="Lien hypertexte visité" xfId="20272" builtinId="9" hidden="1"/>
    <cellStyle name="Lien hypertexte visité" xfId="20240" builtinId="9" hidden="1"/>
    <cellStyle name="Lien hypertexte visité" xfId="20208" builtinId="9" hidden="1"/>
    <cellStyle name="Lien hypertexte visité" xfId="20176" builtinId="9" hidden="1"/>
    <cellStyle name="Lien hypertexte visité" xfId="20144" builtinId="9" hidden="1"/>
    <cellStyle name="Lien hypertexte visité" xfId="20112" builtinId="9" hidden="1"/>
    <cellStyle name="Lien hypertexte visité" xfId="20080" builtinId="9" hidden="1"/>
    <cellStyle name="Lien hypertexte visité" xfId="20048" builtinId="9" hidden="1"/>
    <cellStyle name="Lien hypertexte visité" xfId="20016" builtinId="9" hidden="1"/>
    <cellStyle name="Lien hypertexte visité" xfId="19984" builtinId="9" hidden="1"/>
    <cellStyle name="Lien hypertexte visité" xfId="19952" builtinId="9" hidden="1"/>
    <cellStyle name="Lien hypertexte visité" xfId="19920" builtinId="9" hidden="1"/>
    <cellStyle name="Lien hypertexte visité" xfId="19888" builtinId="9" hidden="1"/>
    <cellStyle name="Lien hypertexte visité" xfId="19856" builtinId="9" hidden="1"/>
    <cellStyle name="Lien hypertexte visité" xfId="19824" builtinId="9" hidden="1"/>
    <cellStyle name="Lien hypertexte visité" xfId="19792" builtinId="9" hidden="1"/>
    <cellStyle name="Lien hypertexte visité" xfId="19760" builtinId="9" hidden="1"/>
    <cellStyle name="Lien hypertexte visité" xfId="19728" builtinId="9" hidden="1"/>
    <cellStyle name="Lien hypertexte visité" xfId="19696" builtinId="9" hidden="1"/>
    <cellStyle name="Lien hypertexte visité" xfId="19664" builtinId="9" hidden="1"/>
    <cellStyle name="Lien hypertexte visité" xfId="19632" builtinId="9" hidden="1"/>
    <cellStyle name="Lien hypertexte visité" xfId="19600" builtinId="9" hidden="1"/>
    <cellStyle name="Lien hypertexte visité" xfId="19568" builtinId="9" hidden="1"/>
    <cellStyle name="Lien hypertexte visité" xfId="19536" builtinId="9" hidden="1"/>
    <cellStyle name="Lien hypertexte visité" xfId="19504" builtinId="9" hidden="1"/>
    <cellStyle name="Lien hypertexte visité" xfId="19472" builtinId="9" hidden="1"/>
    <cellStyle name="Lien hypertexte visité" xfId="19440" builtinId="9" hidden="1"/>
    <cellStyle name="Lien hypertexte visité" xfId="19408" builtinId="9" hidden="1"/>
    <cellStyle name="Lien hypertexte visité" xfId="19376" builtinId="9" hidden="1"/>
    <cellStyle name="Lien hypertexte visité" xfId="19344" builtinId="9" hidden="1"/>
    <cellStyle name="Lien hypertexte visité" xfId="19312" builtinId="9" hidden="1"/>
    <cellStyle name="Lien hypertexte visité" xfId="19280" builtinId="9" hidden="1"/>
    <cellStyle name="Lien hypertexte visité" xfId="19248" builtinId="9" hidden="1"/>
    <cellStyle name="Lien hypertexte visité" xfId="19216" builtinId="9" hidden="1"/>
    <cellStyle name="Lien hypertexte visité" xfId="19184" builtinId="9" hidden="1"/>
    <cellStyle name="Lien hypertexte visité" xfId="19152" builtinId="9" hidden="1"/>
    <cellStyle name="Lien hypertexte visité" xfId="19120" builtinId="9" hidden="1"/>
    <cellStyle name="Lien hypertexte visité" xfId="19088" builtinId="9" hidden="1"/>
    <cellStyle name="Lien hypertexte visité" xfId="19056" builtinId="9" hidden="1"/>
    <cellStyle name="Lien hypertexte visité" xfId="19024" builtinId="9" hidden="1"/>
    <cellStyle name="Lien hypertexte visité" xfId="18992" builtinId="9" hidden="1"/>
    <cellStyle name="Lien hypertexte visité" xfId="18960" builtinId="9" hidden="1"/>
    <cellStyle name="Lien hypertexte visité" xfId="18928" builtinId="9" hidden="1"/>
    <cellStyle name="Lien hypertexte visité" xfId="18896" builtinId="9" hidden="1"/>
    <cellStyle name="Lien hypertexte visité" xfId="18864" builtinId="9" hidden="1"/>
    <cellStyle name="Lien hypertexte visité" xfId="18832" builtinId="9" hidden="1"/>
    <cellStyle name="Lien hypertexte visité" xfId="18800" builtinId="9" hidden="1"/>
    <cellStyle name="Lien hypertexte visité" xfId="18768" builtinId="9" hidden="1"/>
    <cellStyle name="Lien hypertexte visité" xfId="18736" builtinId="9" hidden="1"/>
    <cellStyle name="Lien hypertexte visité" xfId="18704" builtinId="9" hidden="1"/>
    <cellStyle name="Lien hypertexte visité" xfId="18672" builtinId="9" hidden="1"/>
    <cellStyle name="Lien hypertexte visité" xfId="18640" builtinId="9" hidden="1"/>
    <cellStyle name="Lien hypertexte visité" xfId="18608" builtinId="9" hidden="1"/>
    <cellStyle name="Lien hypertexte visité" xfId="18576" builtinId="9" hidden="1"/>
    <cellStyle name="Lien hypertexte visité" xfId="18544" builtinId="9" hidden="1"/>
    <cellStyle name="Lien hypertexte visité" xfId="18512" builtinId="9" hidden="1"/>
    <cellStyle name="Lien hypertexte visité" xfId="18480" builtinId="9" hidden="1"/>
    <cellStyle name="Lien hypertexte visité" xfId="18448" builtinId="9" hidden="1"/>
    <cellStyle name="Lien hypertexte visité" xfId="18416" builtinId="9" hidden="1"/>
    <cellStyle name="Lien hypertexte visité" xfId="18384" builtinId="9" hidden="1"/>
    <cellStyle name="Lien hypertexte visité" xfId="18352" builtinId="9" hidden="1"/>
    <cellStyle name="Lien hypertexte visité" xfId="18323" builtinId="9" hidden="1"/>
    <cellStyle name="Lien hypertexte visité" xfId="18305" builtinId="9" hidden="1"/>
    <cellStyle name="Lien hypertexte visité" xfId="18273" builtinId="9" hidden="1"/>
    <cellStyle name="Lien hypertexte visité" xfId="18241" builtinId="9" hidden="1"/>
    <cellStyle name="Lien hypertexte visité" xfId="18209" builtinId="9" hidden="1"/>
    <cellStyle name="Lien hypertexte visité" xfId="18177" builtinId="9" hidden="1"/>
    <cellStyle name="Lien hypertexte visité" xfId="18145" builtinId="9" hidden="1"/>
    <cellStyle name="Lien hypertexte visité" xfId="18113" builtinId="9" hidden="1"/>
    <cellStyle name="Lien hypertexte visité" xfId="18081" builtinId="9" hidden="1"/>
    <cellStyle name="Lien hypertexte visité" xfId="18049" builtinId="9" hidden="1"/>
    <cellStyle name="Lien hypertexte visité" xfId="18017" builtinId="9" hidden="1"/>
    <cellStyle name="Lien hypertexte visité" xfId="17985" builtinId="9" hidden="1"/>
    <cellStyle name="Lien hypertexte visité" xfId="17953" builtinId="9" hidden="1"/>
    <cellStyle name="Lien hypertexte visité" xfId="17921" builtinId="9" hidden="1"/>
    <cellStyle name="Lien hypertexte visité" xfId="17889" builtinId="9" hidden="1"/>
    <cellStyle name="Lien hypertexte visité" xfId="17857" builtinId="9" hidden="1"/>
    <cellStyle name="Lien hypertexte visité" xfId="17825" builtinId="9" hidden="1"/>
    <cellStyle name="Lien hypertexte visité" xfId="17793" builtinId="9" hidden="1"/>
    <cellStyle name="Lien hypertexte visité" xfId="17761" builtinId="9" hidden="1"/>
    <cellStyle name="Lien hypertexte visité" xfId="17729" builtinId="9" hidden="1"/>
    <cellStyle name="Lien hypertexte visité" xfId="17697" builtinId="9" hidden="1"/>
    <cellStyle name="Lien hypertexte visité" xfId="17665" builtinId="9" hidden="1"/>
    <cellStyle name="Lien hypertexte visité" xfId="17633" builtinId="9" hidden="1"/>
    <cellStyle name="Lien hypertexte visité" xfId="17601" builtinId="9" hidden="1"/>
    <cellStyle name="Lien hypertexte visité" xfId="17569" builtinId="9" hidden="1"/>
    <cellStyle name="Lien hypertexte visité" xfId="17537" builtinId="9" hidden="1"/>
    <cellStyle name="Lien hypertexte visité" xfId="17505" builtinId="9" hidden="1"/>
    <cellStyle name="Lien hypertexte visité" xfId="17473" builtinId="9" hidden="1"/>
    <cellStyle name="Lien hypertexte visité" xfId="17441" builtinId="9" hidden="1"/>
    <cellStyle name="Lien hypertexte visité" xfId="17409" builtinId="9" hidden="1"/>
    <cellStyle name="Lien hypertexte visité" xfId="17377" builtinId="9" hidden="1"/>
    <cellStyle name="Lien hypertexte visité" xfId="17345" builtinId="9" hidden="1"/>
    <cellStyle name="Lien hypertexte visité" xfId="17313" builtinId="9" hidden="1"/>
    <cellStyle name="Lien hypertexte visité" xfId="17281" builtinId="9" hidden="1"/>
    <cellStyle name="Lien hypertexte visité" xfId="17249" builtinId="9" hidden="1"/>
    <cellStyle name="Lien hypertexte visité" xfId="17217" builtinId="9" hidden="1"/>
    <cellStyle name="Lien hypertexte visité" xfId="17185" builtinId="9" hidden="1"/>
    <cellStyle name="Lien hypertexte visité" xfId="17153" builtinId="9" hidden="1"/>
    <cellStyle name="Lien hypertexte visité" xfId="17121" builtinId="9" hidden="1"/>
    <cellStyle name="Lien hypertexte visité" xfId="17089" builtinId="9" hidden="1"/>
    <cellStyle name="Lien hypertexte visité" xfId="17057" builtinId="9" hidden="1"/>
    <cellStyle name="Lien hypertexte visité" xfId="17025" builtinId="9" hidden="1"/>
    <cellStyle name="Lien hypertexte visité" xfId="16993" builtinId="9" hidden="1"/>
    <cellStyle name="Lien hypertexte visité" xfId="16961" builtinId="9" hidden="1"/>
    <cellStyle name="Lien hypertexte visité" xfId="16929" builtinId="9" hidden="1"/>
    <cellStyle name="Lien hypertexte visité" xfId="16897" builtinId="9" hidden="1"/>
    <cellStyle name="Lien hypertexte visité" xfId="16865" builtinId="9" hidden="1"/>
    <cellStyle name="Lien hypertexte visité" xfId="16833" builtinId="9" hidden="1"/>
    <cellStyle name="Lien hypertexte visité" xfId="16801" builtinId="9" hidden="1"/>
    <cellStyle name="Lien hypertexte visité" xfId="16769" builtinId="9" hidden="1"/>
    <cellStyle name="Lien hypertexte visité" xfId="16737" builtinId="9" hidden="1"/>
    <cellStyle name="Lien hypertexte visité" xfId="16705" builtinId="9" hidden="1"/>
    <cellStyle name="Lien hypertexte visité" xfId="16673" builtinId="9" hidden="1"/>
    <cellStyle name="Lien hypertexte visité" xfId="16641" builtinId="9" hidden="1"/>
    <cellStyle name="Lien hypertexte visité" xfId="16609" builtinId="9" hidden="1"/>
    <cellStyle name="Lien hypertexte visité" xfId="16577" builtinId="9" hidden="1"/>
    <cellStyle name="Lien hypertexte visité" xfId="16545" builtinId="9" hidden="1"/>
    <cellStyle name="Lien hypertexte visité" xfId="16513" builtinId="9" hidden="1"/>
    <cellStyle name="Lien hypertexte visité" xfId="16481" builtinId="9" hidden="1"/>
    <cellStyle name="Lien hypertexte visité" xfId="16449" builtinId="9" hidden="1"/>
    <cellStyle name="Lien hypertexte visité" xfId="16417" builtinId="9" hidden="1"/>
    <cellStyle name="Lien hypertexte visité" xfId="16385" builtinId="9" hidden="1"/>
    <cellStyle name="Lien hypertexte visité" xfId="16353" builtinId="9" hidden="1"/>
    <cellStyle name="Lien hypertexte visité" xfId="16321" builtinId="9" hidden="1"/>
    <cellStyle name="Lien hypertexte visité" xfId="16289" builtinId="9" hidden="1"/>
    <cellStyle name="Lien hypertexte visité" xfId="16257" builtinId="9" hidden="1"/>
    <cellStyle name="Lien hypertexte visité" xfId="16225" builtinId="9" hidden="1"/>
    <cellStyle name="Lien hypertexte visité" xfId="16193" builtinId="9" hidden="1"/>
    <cellStyle name="Lien hypertexte visité" xfId="16161" builtinId="9" hidden="1"/>
    <cellStyle name="Lien hypertexte visité" xfId="16129" builtinId="9" hidden="1"/>
    <cellStyle name="Lien hypertexte visité" xfId="16097" builtinId="9" hidden="1"/>
    <cellStyle name="Lien hypertexte visité" xfId="16065" builtinId="9" hidden="1"/>
    <cellStyle name="Lien hypertexte visité" xfId="16033" builtinId="9" hidden="1"/>
    <cellStyle name="Lien hypertexte visité" xfId="16001" builtinId="9" hidden="1"/>
    <cellStyle name="Lien hypertexte visité" xfId="15969" builtinId="9" hidden="1"/>
    <cellStyle name="Lien hypertexte visité" xfId="15937" builtinId="9" hidden="1"/>
    <cellStyle name="Lien hypertexte visité" xfId="15905" builtinId="9" hidden="1"/>
    <cellStyle name="Lien hypertexte visité" xfId="15873" builtinId="9" hidden="1"/>
    <cellStyle name="Lien hypertexte visité" xfId="15841" builtinId="9" hidden="1"/>
    <cellStyle name="Lien hypertexte visité" xfId="15809" builtinId="9" hidden="1"/>
    <cellStyle name="Lien hypertexte visité" xfId="15777" builtinId="9" hidden="1"/>
    <cellStyle name="Lien hypertexte visité" xfId="15745" builtinId="9" hidden="1"/>
    <cellStyle name="Lien hypertexte visité" xfId="15713" builtinId="9" hidden="1"/>
    <cellStyle name="Lien hypertexte visité" xfId="15681" builtinId="9" hidden="1"/>
    <cellStyle name="Lien hypertexte visité" xfId="15649" builtinId="9" hidden="1"/>
    <cellStyle name="Lien hypertexte visité" xfId="15617" builtinId="9" hidden="1"/>
    <cellStyle name="Lien hypertexte visité" xfId="15585" builtinId="9" hidden="1"/>
    <cellStyle name="Lien hypertexte visité" xfId="15553" builtinId="9" hidden="1"/>
    <cellStyle name="Lien hypertexte visité" xfId="15521" builtinId="9" hidden="1"/>
    <cellStyle name="Lien hypertexte visité" xfId="15489" builtinId="9" hidden="1"/>
    <cellStyle name="Lien hypertexte visité" xfId="15457" builtinId="9" hidden="1"/>
    <cellStyle name="Lien hypertexte visité" xfId="15425" builtinId="9" hidden="1"/>
    <cellStyle name="Lien hypertexte visité" xfId="15393" builtinId="9" hidden="1"/>
    <cellStyle name="Lien hypertexte visité" xfId="15361" builtinId="9" hidden="1"/>
    <cellStyle name="Lien hypertexte visité" xfId="15329" builtinId="9" hidden="1"/>
    <cellStyle name="Lien hypertexte visité" xfId="15297" builtinId="9" hidden="1"/>
    <cellStyle name="Lien hypertexte visité" xfId="15265" builtinId="9" hidden="1"/>
    <cellStyle name="Lien hypertexte visité" xfId="15233" builtinId="9" hidden="1"/>
    <cellStyle name="Lien hypertexte visité" xfId="15201" builtinId="9" hidden="1"/>
    <cellStyle name="Lien hypertexte visité" xfId="15169" builtinId="9" hidden="1"/>
    <cellStyle name="Lien hypertexte visité" xfId="15137" builtinId="9" hidden="1"/>
    <cellStyle name="Lien hypertexte visité" xfId="15105" builtinId="9" hidden="1"/>
    <cellStyle name="Lien hypertexte visité" xfId="15073" builtinId="9" hidden="1"/>
    <cellStyle name="Lien hypertexte visité" xfId="15041" builtinId="9" hidden="1"/>
    <cellStyle name="Lien hypertexte visité" xfId="15009" builtinId="9" hidden="1"/>
    <cellStyle name="Lien hypertexte visité" xfId="14977" builtinId="9" hidden="1"/>
    <cellStyle name="Lien hypertexte visité" xfId="14945" builtinId="9" hidden="1"/>
    <cellStyle name="Lien hypertexte visité" xfId="14913" builtinId="9" hidden="1"/>
    <cellStyle name="Lien hypertexte visité" xfId="14881" builtinId="9" hidden="1"/>
    <cellStyle name="Lien hypertexte visité" xfId="14849" builtinId="9" hidden="1"/>
    <cellStyle name="Lien hypertexte visité" xfId="14817" builtinId="9" hidden="1"/>
    <cellStyle name="Lien hypertexte visité" xfId="14785" builtinId="9" hidden="1"/>
    <cellStyle name="Lien hypertexte visité" xfId="14753" builtinId="9" hidden="1"/>
    <cellStyle name="Lien hypertexte visité" xfId="14721" builtinId="9" hidden="1"/>
    <cellStyle name="Lien hypertexte visité" xfId="14689" builtinId="9" hidden="1"/>
    <cellStyle name="Lien hypertexte visité" xfId="14657" builtinId="9" hidden="1"/>
    <cellStyle name="Lien hypertexte visité" xfId="14625" builtinId="9" hidden="1"/>
    <cellStyle name="Lien hypertexte visité" xfId="14593" builtinId="9" hidden="1"/>
    <cellStyle name="Lien hypertexte visité" xfId="14561" builtinId="9" hidden="1"/>
    <cellStyle name="Lien hypertexte visité" xfId="14529" builtinId="9" hidden="1"/>
    <cellStyle name="Lien hypertexte visité" xfId="14506" builtinId="9" hidden="1"/>
    <cellStyle name="Lien hypertexte visité" xfId="14490" builtinId="9" hidden="1"/>
    <cellStyle name="Lien hypertexte visité" xfId="14474" builtinId="9" hidden="1"/>
    <cellStyle name="Lien hypertexte visité" xfId="14458" builtinId="9" hidden="1"/>
    <cellStyle name="Lien hypertexte visité" xfId="14442" builtinId="9" hidden="1"/>
    <cellStyle name="Lien hypertexte visité" xfId="14426" builtinId="9" hidden="1"/>
    <cellStyle name="Lien hypertexte visité" xfId="14410" builtinId="9" hidden="1"/>
    <cellStyle name="Lien hypertexte visité" xfId="14394" builtinId="9" hidden="1"/>
    <cellStyle name="Lien hypertexte visité" xfId="14378" builtinId="9" hidden="1"/>
    <cellStyle name="Lien hypertexte visité" xfId="14362" builtinId="9" hidden="1"/>
    <cellStyle name="Lien hypertexte visité" xfId="14346" builtinId="9" hidden="1"/>
    <cellStyle name="Lien hypertexte visité" xfId="14330" builtinId="9" hidden="1"/>
    <cellStyle name="Lien hypertexte visité" xfId="14314" builtinId="9" hidden="1"/>
    <cellStyle name="Lien hypertexte visité" xfId="14298" builtinId="9" hidden="1"/>
    <cellStyle name="Lien hypertexte visité" xfId="14282" builtinId="9" hidden="1"/>
    <cellStyle name="Lien hypertexte visité" xfId="14266" builtinId="9" hidden="1"/>
    <cellStyle name="Lien hypertexte visité" xfId="14250" builtinId="9" hidden="1"/>
    <cellStyle name="Lien hypertexte visité" xfId="14234" builtinId="9" hidden="1"/>
    <cellStyle name="Lien hypertexte visité" xfId="14218" builtinId="9" hidden="1"/>
    <cellStyle name="Lien hypertexte visité" xfId="14202" builtinId="9" hidden="1"/>
    <cellStyle name="Lien hypertexte visité" xfId="14186" builtinId="9" hidden="1"/>
    <cellStyle name="Lien hypertexte visité" xfId="14170" builtinId="9" hidden="1"/>
    <cellStyle name="Lien hypertexte visité" xfId="14154" builtinId="9" hidden="1"/>
    <cellStyle name="Lien hypertexte visité" xfId="14138" builtinId="9" hidden="1"/>
    <cellStyle name="Lien hypertexte visité" xfId="14122" builtinId="9" hidden="1"/>
    <cellStyle name="Lien hypertexte visité" xfId="14106" builtinId="9" hidden="1"/>
    <cellStyle name="Lien hypertexte visité" xfId="14090" builtinId="9" hidden="1"/>
    <cellStyle name="Lien hypertexte visité" xfId="14074" builtinId="9" hidden="1"/>
    <cellStyle name="Lien hypertexte visité" xfId="14058" builtinId="9" hidden="1"/>
    <cellStyle name="Lien hypertexte visité" xfId="14042" builtinId="9" hidden="1"/>
    <cellStyle name="Lien hypertexte visité" xfId="14026" builtinId="9" hidden="1"/>
    <cellStyle name="Lien hypertexte visité" xfId="14010" builtinId="9" hidden="1"/>
    <cellStyle name="Lien hypertexte visité" xfId="13994" builtinId="9" hidden="1"/>
    <cellStyle name="Lien hypertexte visité" xfId="13978" builtinId="9" hidden="1"/>
    <cellStyle name="Lien hypertexte visité" xfId="13962" builtinId="9" hidden="1"/>
    <cellStyle name="Lien hypertexte visité" xfId="13946" builtinId="9" hidden="1"/>
    <cellStyle name="Lien hypertexte visité" xfId="13930" builtinId="9" hidden="1"/>
    <cellStyle name="Lien hypertexte visité" xfId="13914" builtinId="9" hidden="1"/>
    <cellStyle name="Lien hypertexte visité" xfId="13898" builtinId="9" hidden="1"/>
    <cellStyle name="Lien hypertexte visité" xfId="13882" builtinId="9" hidden="1"/>
    <cellStyle name="Lien hypertexte visité" xfId="13866" builtinId="9" hidden="1"/>
    <cellStyle name="Lien hypertexte visité" xfId="13850" builtinId="9" hidden="1"/>
    <cellStyle name="Lien hypertexte visité" xfId="13834" builtinId="9" hidden="1"/>
    <cellStyle name="Lien hypertexte visité" xfId="13818" builtinId="9" hidden="1"/>
    <cellStyle name="Lien hypertexte visité" xfId="13802" builtinId="9" hidden="1"/>
    <cellStyle name="Lien hypertexte visité" xfId="13786" builtinId="9" hidden="1"/>
    <cellStyle name="Lien hypertexte visité" xfId="13770" builtinId="9" hidden="1"/>
    <cellStyle name="Lien hypertexte visité" xfId="13754" builtinId="9" hidden="1"/>
    <cellStyle name="Lien hypertexte visité" xfId="13738" builtinId="9" hidden="1"/>
    <cellStyle name="Lien hypertexte visité" xfId="13722" builtinId="9" hidden="1"/>
    <cellStyle name="Lien hypertexte visité" xfId="13706" builtinId="9" hidden="1"/>
    <cellStyle name="Lien hypertexte visité" xfId="13690" builtinId="9" hidden="1"/>
    <cellStyle name="Lien hypertexte visité" xfId="13674" builtinId="9" hidden="1"/>
    <cellStyle name="Lien hypertexte visité" xfId="13658" builtinId="9" hidden="1"/>
    <cellStyle name="Lien hypertexte visité" xfId="13642" builtinId="9" hidden="1"/>
    <cellStyle name="Lien hypertexte visité" xfId="13626" builtinId="9" hidden="1"/>
    <cellStyle name="Lien hypertexte visité" xfId="13610" builtinId="9" hidden="1"/>
    <cellStyle name="Lien hypertexte visité" xfId="13594" builtinId="9" hidden="1"/>
    <cellStyle name="Lien hypertexte visité" xfId="13578" builtinId="9" hidden="1"/>
    <cellStyle name="Lien hypertexte visité" xfId="13562" builtinId="9" hidden="1"/>
    <cellStyle name="Lien hypertexte visité" xfId="13546" builtinId="9" hidden="1"/>
    <cellStyle name="Lien hypertexte visité" xfId="13530" builtinId="9" hidden="1"/>
    <cellStyle name="Lien hypertexte visité" xfId="13514" builtinId="9" hidden="1"/>
    <cellStyle name="Lien hypertexte visité" xfId="13498" builtinId="9" hidden="1"/>
    <cellStyle name="Lien hypertexte visité" xfId="13482" builtinId="9" hidden="1"/>
    <cellStyle name="Lien hypertexte visité" xfId="13466" builtinId="9" hidden="1"/>
    <cellStyle name="Lien hypertexte visité" xfId="13450" builtinId="9" hidden="1"/>
    <cellStyle name="Lien hypertexte visité" xfId="13434" builtinId="9" hidden="1"/>
    <cellStyle name="Lien hypertexte visité" xfId="13418" builtinId="9" hidden="1"/>
    <cellStyle name="Lien hypertexte visité" xfId="13402" builtinId="9" hidden="1"/>
    <cellStyle name="Lien hypertexte visité" xfId="13386" builtinId="9" hidden="1"/>
    <cellStyle name="Lien hypertexte visité" xfId="13370" builtinId="9" hidden="1"/>
    <cellStyle name="Lien hypertexte visité" xfId="13354" builtinId="9" hidden="1"/>
    <cellStyle name="Lien hypertexte visité" xfId="13338" builtinId="9" hidden="1"/>
    <cellStyle name="Lien hypertexte visité" xfId="13322" builtinId="9" hidden="1"/>
    <cellStyle name="Lien hypertexte visité" xfId="13306" builtinId="9" hidden="1"/>
    <cellStyle name="Lien hypertexte visité" xfId="13290" builtinId="9" hidden="1"/>
    <cellStyle name="Lien hypertexte visité" xfId="13274" builtinId="9" hidden="1"/>
    <cellStyle name="Lien hypertexte visité" xfId="13258" builtinId="9" hidden="1"/>
    <cellStyle name="Lien hypertexte visité" xfId="13242" builtinId="9" hidden="1"/>
    <cellStyle name="Lien hypertexte visité" xfId="13226" builtinId="9" hidden="1"/>
    <cellStyle name="Lien hypertexte visité" xfId="13210" builtinId="9" hidden="1"/>
    <cellStyle name="Lien hypertexte visité" xfId="13194" builtinId="9" hidden="1"/>
    <cellStyle name="Lien hypertexte visité" xfId="13178" builtinId="9" hidden="1"/>
    <cellStyle name="Lien hypertexte visité" xfId="13162" builtinId="9" hidden="1"/>
    <cellStyle name="Lien hypertexte visité" xfId="13146" builtinId="9" hidden="1"/>
    <cellStyle name="Lien hypertexte visité" xfId="13130" builtinId="9" hidden="1"/>
    <cellStyle name="Lien hypertexte visité" xfId="13114" builtinId="9" hidden="1"/>
    <cellStyle name="Lien hypertexte visité" xfId="13098" builtinId="9" hidden="1"/>
    <cellStyle name="Lien hypertexte visité" xfId="13082" builtinId="9" hidden="1"/>
    <cellStyle name="Lien hypertexte visité" xfId="13066" builtinId="9" hidden="1"/>
    <cellStyle name="Lien hypertexte visité" xfId="13050" builtinId="9" hidden="1"/>
    <cellStyle name="Lien hypertexte visité" xfId="13034" builtinId="9" hidden="1"/>
    <cellStyle name="Lien hypertexte visité" xfId="13018" builtinId="9" hidden="1"/>
    <cellStyle name="Lien hypertexte visité" xfId="13002" builtinId="9" hidden="1"/>
    <cellStyle name="Lien hypertexte visité" xfId="12986" builtinId="9" hidden="1"/>
    <cellStyle name="Lien hypertexte visité" xfId="12970" builtinId="9" hidden="1"/>
    <cellStyle name="Lien hypertexte visité" xfId="12954" builtinId="9" hidden="1"/>
    <cellStyle name="Lien hypertexte visité" xfId="12938" builtinId="9" hidden="1"/>
    <cellStyle name="Lien hypertexte visité" xfId="12922" builtinId="9" hidden="1"/>
    <cellStyle name="Lien hypertexte visité" xfId="12906" builtinId="9" hidden="1"/>
    <cellStyle name="Lien hypertexte visité" xfId="12890" builtinId="9" hidden="1"/>
    <cellStyle name="Lien hypertexte visité" xfId="12874" builtinId="9" hidden="1"/>
    <cellStyle name="Lien hypertexte visité" xfId="12858" builtinId="9" hidden="1"/>
    <cellStyle name="Lien hypertexte visité" xfId="12842" builtinId="9" hidden="1"/>
    <cellStyle name="Lien hypertexte visité" xfId="12826" builtinId="9" hidden="1"/>
    <cellStyle name="Lien hypertexte visité" xfId="12810" builtinId="9" hidden="1"/>
    <cellStyle name="Lien hypertexte visité" xfId="12794" builtinId="9" hidden="1"/>
    <cellStyle name="Lien hypertexte visité" xfId="12778" builtinId="9" hidden="1"/>
    <cellStyle name="Lien hypertexte visité" xfId="12762" builtinId="9" hidden="1"/>
    <cellStyle name="Lien hypertexte visité" xfId="12746" builtinId="9" hidden="1"/>
    <cellStyle name="Lien hypertexte visité" xfId="12730" builtinId="9" hidden="1"/>
    <cellStyle name="Lien hypertexte visité" xfId="12714" builtinId="9" hidden="1"/>
    <cellStyle name="Lien hypertexte visité" xfId="12698" builtinId="9" hidden="1"/>
    <cellStyle name="Lien hypertexte visité" xfId="12682" builtinId="9" hidden="1"/>
    <cellStyle name="Lien hypertexte visité" xfId="12666" builtinId="9" hidden="1"/>
    <cellStyle name="Lien hypertexte visité" xfId="12650" builtinId="9" hidden="1"/>
    <cellStyle name="Lien hypertexte visité" xfId="12634" builtinId="9" hidden="1"/>
    <cellStyle name="Lien hypertexte visité" xfId="12618" builtinId="9" hidden="1"/>
    <cellStyle name="Lien hypertexte visité" xfId="12602" builtinId="9" hidden="1"/>
    <cellStyle name="Lien hypertexte visité" xfId="12586" builtinId="9" hidden="1"/>
    <cellStyle name="Lien hypertexte visité" xfId="12570" builtinId="9" hidden="1"/>
    <cellStyle name="Lien hypertexte visité" xfId="12554" builtinId="9" hidden="1"/>
    <cellStyle name="Lien hypertexte visité" xfId="12538" builtinId="9" hidden="1"/>
    <cellStyle name="Lien hypertexte visité" xfId="12522" builtinId="9" hidden="1"/>
    <cellStyle name="Lien hypertexte visité" xfId="12506" builtinId="9" hidden="1"/>
    <cellStyle name="Lien hypertexte visité" xfId="12490" builtinId="9" hidden="1"/>
    <cellStyle name="Lien hypertexte visité" xfId="12474" builtinId="9" hidden="1"/>
    <cellStyle name="Lien hypertexte visité" xfId="12458" builtinId="9" hidden="1"/>
    <cellStyle name="Lien hypertexte visité" xfId="12442" builtinId="9" hidden="1"/>
    <cellStyle name="Lien hypertexte visité" xfId="12426" builtinId="9" hidden="1"/>
    <cellStyle name="Lien hypertexte visité" xfId="12410" builtinId="9" hidden="1"/>
    <cellStyle name="Lien hypertexte visité" xfId="12394" builtinId="9" hidden="1"/>
    <cellStyle name="Lien hypertexte visité" xfId="12378" builtinId="9" hidden="1"/>
    <cellStyle name="Lien hypertexte visité" xfId="12362" builtinId="9" hidden="1"/>
    <cellStyle name="Lien hypertexte visité" xfId="12346" builtinId="9" hidden="1"/>
    <cellStyle name="Lien hypertexte visité" xfId="12330" builtinId="9" hidden="1"/>
    <cellStyle name="Lien hypertexte visité" xfId="12314" builtinId="9" hidden="1"/>
    <cellStyle name="Lien hypertexte visité" xfId="12298" builtinId="9" hidden="1"/>
    <cellStyle name="Lien hypertexte visité" xfId="12282" builtinId="9" hidden="1"/>
    <cellStyle name="Lien hypertexte visité" xfId="12266" builtinId="9" hidden="1"/>
    <cellStyle name="Lien hypertexte visité" xfId="12250" builtinId="9" hidden="1"/>
    <cellStyle name="Lien hypertexte visité" xfId="12234" builtinId="9" hidden="1"/>
    <cellStyle name="Lien hypertexte visité" xfId="12218" builtinId="9" hidden="1"/>
    <cellStyle name="Lien hypertexte visité" xfId="12202" builtinId="9" hidden="1"/>
    <cellStyle name="Lien hypertexte visité" xfId="12186" builtinId="9" hidden="1"/>
    <cellStyle name="Lien hypertexte visité" xfId="12170" builtinId="9" hidden="1"/>
    <cellStyle name="Lien hypertexte visité" xfId="12154" builtinId="9" hidden="1"/>
    <cellStyle name="Lien hypertexte visité" xfId="12138" builtinId="9" hidden="1"/>
    <cellStyle name="Lien hypertexte visité" xfId="12122" builtinId="9" hidden="1"/>
    <cellStyle name="Lien hypertexte visité" xfId="12106" builtinId="9" hidden="1"/>
    <cellStyle name="Lien hypertexte visité" xfId="12090" builtinId="9" hidden="1"/>
    <cellStyle name="Lien hypertexte visité" xfId="12074" builtinId="9" hidden="1"/>
    <cellStyle name="Lien hypertexte visité" xfId="12058" builtinId="9" hidden="1"/>
    <cellStyle name="Lien hypertexte visité" xfId="12042" builtinId="9" hidden="1"/>
    <cellStyle name="Lien hypertexte visité" xfId="12026" builtinId="9" hidden="1"/>
    <cellStyle name="Lien hypertexte visité" xfId="12010" builtinId="9" hidden="1"/>
    <cellStyle name="Lien hypertexte visité" xfId="11994" builtinId="9" hidden="1"/>
    <cellStyle name="Lien hypertexte visité" xfId="11978" builtinId="9" hidden="1"/>
    <cellStyle name="Lien hypertexte visité" xfId="11962" builtinId="9" hidden="1"/>
    <cellStyle name="Lien hypertexte visité" xfId="11946" builtinId="9" hidden="1"/>
    <cellStyle name="Lien hypertexte visité" xfId="11930" builtinId="9" hidden="1"/>
    <cellStyle name="Lien hypertexte visité" xfId="11914" builtinId="9" hidden="1"/>
    <cellStyle name="Lien hypertexte visité" xfId="11898" builtinId="9" hidden="1"/>
    <cellStyle name="Lien hypertexte visité" xfId="11882" builtinId="9" hidden="1"/>
    <cellStyle name="Lien hypertexte visité" xfId="11866" builtinId="9" hidden="1"/>
    <cellStyle name="Lien hypertexte visité" xfId="11850" builtinId="9" hidden="1"/>
    <cellStyle name="Lien hypertexte visité" xfId="11834" builtinId="9" hidden="1"/>
    <cellStyle name="Lien hypertexte visité" xfId="11818" builtinId="9" hidden="1"/>
    <cellStyle name="Lien hypertexte visité" xfId="11802" builtinId="9" hidden="1"/>
    <cellStyle name="Lien hypertexte visité" xfId="11786" builtinId="9" hidden="1"/>
    <cellStyle name="Lien hypertexte visité" xfId="11770" builtinId="9" hidden="1"/>
    <cellStyle name="Lien hypertexte visité" xfId="11754" builtinId="9" hidden="1"/>
    <cellStyle name="Lien hypertexte visité" xfId="11738" builtinId="9" hidden="1"/>
    <cellStyle name="Lien hypertexte visité" xfId="11722" builtinId="9" hidden="1"/>
    <cellStyle name="Lien hypertexte visité" xfId="11706" builtinId="9" hidden="1"/>
    <cellStyle name="Lien hypertexte visité" xfId="11690" builtinId="9" hidden="1"/>
    <cellStyle name="Lien hypertexte visité" xfId="11674" builtinId="9" hidden="1"/>
    <cellStyle name="Lien hypertexte visité" xfId="11658" builtinId="9" hidden="1"/>
    <cellStyle name="Lien hypertexte visité" xfId="11642" builtinId="9" hidden="1"/>
    <cellStyle name="Lien hypertexte visité" xfId="11626" builtinId="9" hidden="1"/>
    <cellStyle name="Lien hypertexte visité" xfId="11610" builtinId="9" hidden="1"/>
    <cellStyle name="Lien hypertexte visité" xfId="11594" builtinId="9" hidden="1"/>
    <cellStyle name="Lien hypertexte visité" xfId="11578" builtinId="9" hidden="1"/>
    <cellStyle name="Lien hypertexte visité" xfId="11562" builtinId="9" hidden="1"/>
    <cellStyle name="Lien hypertexte visité" xfId="11546" builtinId="9" hidden="1"/>
    <cellStyle name="Lien hypertexte visité" xfId="11530" builtinId="9" hidden="1"/>
    <cellStyle name="Lien hypertexte visité" xfId="11514" builtinId="9" hidden="1"/>
    <cellStyle name="Lien hypertexte visité" xfId="11498" builtinId="9" hidden="1"/>
    <cellStyle name="Lien hypertexte visité" xfId="11482" builtinId="9" hidden="1"/>
    <cellStyle name="Lien hypertexte visité" xfId="11466" builtinId="9" hidden="1"/>
    <cellStyle name="Lien hypertexte visité" xfId="11450" builtinId="9" hidden="1"/>
    <cellStyle name="Lien hypertexte visité" xfId="11434" builtinId="9" hidden="1"/>
    <cellStyle name="Lien hypertexte visité" xfId="11418" builtinId="9" hidden="1"/>
    <cellStyle name="Lien hypertexte visité" xfId="11402" builtinId="9" hidden="1"/>
    <cellStyle name="Lien hypertexte visité" xfId="11386" builtinId="9" hidden="1"/>
    <cellStyle name="Lien hypertexte visité" xfId="11370" builtinId="9" hidden="1"/>
    <cellStyle name="Lien hypertexte visité" xfId="11354" builtinId="9" hidden="1"/>
    <cellStyle name="Lien hypertexte visité" xfId="11338" builtinId="9" hidden="1"/>
    <cellStyle name="Lien hypertexte visité" xfId="11322" builtinId="9" hidden="1"/>
    <cellStyle name="Lien hypertexte visité" xfId="11306" builtinId="9" hidden="1"/>
    <cellStyle name="Lien hypertexte visité" xfId="11290" builtinId="9" hidden="1"/>
    <cellStyle name="Lien hypertexte visité" xfId="11274" builtinId="9" hidden="1"/>
    <cellStyle name="Lien hypertexte visité" xfId="11258" builtinId="9" hidden="1"/>
    <cellStyle name="Lien hypertexte visité" xfId="11242" builtinId="9" hidden="1"/>
    <cellStyle name="Lien hypertexte visité" xfId="11226" builtinId="9" hidden="1"/>
    <cellStyle name="Lien hypertexte visité" xfId="11210" builtinId="9" hidden="1"/>
    <cellStyle name="Lien hypertexte visité" xfId="11194" builtinId="9" hidden="1"/>
    <cellStyle name="Lien hypertexte visité" xfId="11178" builtinId="9" hidden="1"/>
    <cellStyle name="Lien hypertexte visité" xfId="11162" builtinId="9" hidden="1"/>
    <cellStyle name="Lien hypertexte visité" xfId="11146" builtinId="9" hidden="1"/>
    <cellStyle name="Lien hypertexte visité" xfId="11130" builtinId="9" hidden="1"/>
    <cellStyle name="Lien hypertexte visité" xfId="11114" builtinId="9" hidden="1"/>
    <cellStyle name="Lien hypertexte visité" xfId="11098" builtinId="9" hidden="1"/>
    <cellStyle name="Lien hypertexte visité" xfId="11082" builtinId="9" hidden="1"/>
    <cellStyle name="Lien hypertexte visité" xfId="11066" builtinId="9" hidden="1"/>
    <cellStyle name="Lien hypertexte visité" xfId="11050" builtinId="9" hidden="1"/>
    <cellStyle name="Lien hypertexte visité" xfId="11034" builtinId="9" hidden="1"/>
    <cellStyle name="Lien hypertexte visité" xfId="11018" builtinId="9" hidden="1"/>
    <cellStyle name="Lien hypertexte visité" xfId="11002" builtinId="9" hidden="1"/>
    <cellStyle name="Lien hypertexte visité" xfId="10986" builtinId="9" hidden="1"/>
    <cellStyle name="Lien hypertexte visité" xfId="10970" builtinId="9" hidden="1"/>
    <cellStyle name="Lien hypertexte visité" xfId="10954" builtinId="9" hidden="1"/>
    <cellStyle name="Lien hypertexte visité" xfId="10938" builtinId="9" hidden="1"/>
    <cellStyle name="Lien hypertexte visité" xfId="10922" builtinId="9" hidden="1"/>
    <cellStyle name="Lien hypertexte visité" xfId="10906" builtinId="9" hidden="1"/>
    <cellStyle name="Lien hypertexte visité" xfId="10890" builtinId="9" hidden="1"/>
    <cellStyle name="Lien hypertexte visité" xfId="10874" builtinId="9" hidden="1"/>
    <cellStyle name="Lien hypertexte visité" xfId="10858" builtinId="9" hidden="1"/>
    <cellStyle name="Lien hypertexte visité" xfId="10842" builtinId="9" hidden="1"/>
    <cellStyle name="Lien hypertexte visité" xfId="10826" builtinId="9" hidden="1"/>
    <cellStyle name="Lien hypertexte visité" xfId="10810" builtinId="9" hidden="1"/>
    <cellStyle name="Lien hypertexte visité" xfId="10794" builtinId="9" hidden="1"/>
    <cellStyle name="Lien hypertexte visité" xfId="10778" builtinId="9" hidden="1"/>
    <cellStyle name="Lien hypertexte visité" xfId="10762" builtinId="9" hidden="1"/>
    <cellStyle name="Lien hypertexte visité" xfId="10746" builtinId="9" hidden="1"/>
    <cellStyle name="Lien hypertexte visité" xfId="10730" builtinId="9" hidden="1"/>
    <cellStyle name="Lien hypertexte visité" xfId="10714" builtinId="9" hidden="1"/>
    <cellStyle name="Lien hypertexte visité" xfId="10698" builtinId="9" hidden="1"/>
    <cellStyle name="Lien hypertexte visité" xfId="10682" builtinId="9" hidden="1"/>
    <cellStyle name="Lien hypertexte visité" xfId="10666" builtinId="9" hidden="1"/>
    <cellStyle name="Lien hypertexte visité" xfId="10650" builtinId="9" hidden="1"/>
    <cellStyle name="Lien hypertexte visité" xfId="10634" builtinId="9" hidden="1"/>
    <cellStyle name="Lien hypertexte visité" xfId="10618" builtinId="9" hidden="1"/>
    <cellStyle name="Lien hypertexte visité" xfId="10602" builtinId="9" hidden="1"/>
    <cellStyle name="Lien hypertexte visité" xfId="10586" builtinId="9" hidden="1"/>
    <cellStyle name="Lien hypertexte visité" xfId="10570" builtinId="9" hidden="1"/>
    <cellStyle name="Lien hypertexte visité" xfId="10554" builtinId="9" hidden="1"/>
    <cellStyle name="Lien hypertexte visité" xfId="10538" builtinId="9" hidden="1"/>
    <cellStyle name="Lien hypertexte visité" xfId="10522" builtinId="9" hidden="1"/>
    <cellStyle name="Lien hypertexte visité" xfId="10506" builtinId="9" hidden="1"/>
    <cellStyle name="Lien hypertexte visité" xfId="10490" builtinId="9" hidden="1"/>
    <cellStyle name="Lien hypertexte visité" xfId="10474" builtinId="9" hidden="1"/>
    <cellStyle name="Lien hypertexte visité" xfId="10458" builtinId="9" hidden="1"/>
    <cellStyle name="Lien hypertexte visité" xfId="10442" builtinId="9" hidden="1"/>
    <cellStyle name="Lien hypertexte visité" xfId="10426" builtinId="9" hidden="1"/>
    <cellStyle name="Lien hypertexte visité" xfId="10410" builtinId="9" hidden="1"/>
    <cellStyle name="Lien hypertexte visité" xfId="10394" builtinId="9" hidden="1"/>
    <cellStyle name="Lien hypertexte visité" xfId="10378" builtinId="9" hidden="1"/>
    <cellStyle name="Lien hypertexte visité" xfId="10362" builtinId="9" hidden="1"/>
    <cellStyle name="Lien hypertexte visité" xfId="10346" builtinId="9" hidden="1"/>
    <cellStyle name="Lien hypertexte visité" xfId="10330" builtinId="9" hidden="1"/>
    <cellStyle name="Lien hypertexte visité" xfId="10314" builtinId="9" hidden="1"/>
    <cellStyle name="Lien hypertexte visité" xfId="10298" builtinId="9" hidden="1"/>
    <cellStyle name="Lien hypertexte visité" xfId="10282" builtinId="9" hidden="1"/>
    <cellStyle name="Lien hypertexte visité" xfId="10266" builtinId="9" hidden="1"/>
    <cellStyle name="Lien hypertexte visité" xfId="10250" builtinId="9" hidden="1"/>
    <cellStyle name="Lien hypertexte visité" xfId="10234" builtinId="9" hidden="1"/>
    <cellStyle name="Lien hypertexte visité" xfId="10218" builtinId="9" hidden="1"/>
    <cellStyle name="Lien hypertexte visité" xfId="10202" builtinId="9" hidden="1"/>
    <cellStyle name="Lien hypertexte visité" xfId="10186" builtinId="9" hidden="1"/>
    <cellStyle name="Lien hypertexte visité" xfId="10170" builtinId="9" hidden="1"/>
    <cellStyle name="Lien hypertexte visité" xfId="10154" builtinId="9" hidden="1"/>
    <cellStyle name="Lien hypertexte visité" xfId="10138" builtinId="9" hidden="1"/>
    <cellStyle name="Lien hypertexte visité" xfId="10122" builtinId="9" hidden="1"/>
    <cellStyle name="Lien hypertexte visité" xfId="10106" builtinId="9" hidden="1"/>
    <cellStyle name="Lien hypertexte visité" xfId="10090" builtinId="9" hidden="1"/>
    <cellStyle name="Lien hypertexte visité" xfId="10074" builtinId="9" hidden="1"/>
    <cellStyle name="Lien hypertexte visité" xfId="10058" builtinId="9" hidden="1"/>
    <cellStyle name="Lien hypertexte visité" xfId="10042" builtinId="9" hidden="1"/>
    <cellStyle name="Lien hypertexte visité" xfId="10026" builtinId="9" hidden="1"/>
    <cellStyle name="Lien hypertexte visité" xfId="10010" builtinId="9" hidden="1"/>
    <cellStyle name="Lien hypertexte visité" xfId="9994" builtinId="9" hidden="1"/>
    <cellStyle name="Lien hypertexte visité" xfId="9978" builtinId="9" hidden="1"/>
    <cellStyle name="Lien hypertexte visité" xfId="9962" builtinId="9" hidden="1"/>
    <cellStyle name="Lien hypertexte visité" xfId="9946" builtinId="9" hidden="1"/>
    <cellStyle name="Lien hypertexte visité" xfId="9930" builtinId="9" hidden="1"/>
    <cellStyle name="Lien hypertexte visité" xfId="9914" builtinId="9" hidden="1"/>
    <cellStyle name="Lien hypertexte visité" xfId="9898" builtinId="9" hidden="1"/>
    <cellStyle name="Lien hypertexte visité" xfId="9882" builtinId="9" hidden="1"/>
    <cellStyle name="Lien hypertexte visité" xfId="9866" builtinId="9" hidden="1"/>
    <cellStyle name="Lien hypertexte visité" xfId="9850" builtinId="9" hidden="1"/>
    <cellStyle name="Lien hypertexte visité" xfId="9834" builtinId="9" hidden="1"/>
    <cellStyle name="Lien hypertexte visité" xfId="9818" builtinId="9" hidden="1"/>
    <cellStyle name="Lien hypertexte visité" xfId="9802" builtinId="9" hidden="1"/>
    <cellStyle name="Lien hypertexte visité" xfId="9786" builtinId="9" hidden="1"/>
    <cellStyle name="Lien hypertexte visité" xfId="9770" builtinId="9" hidden="1"/>
    <cellStyle name="Lien hypertexte visité" xfId="9754" builtinId="9" hidden="1"/>
    <cellStyle name="Lien hypertexte visité" xfId="9738" builtinId="9" hidden="1"/>
    <cellStyle name="Lien hypertexte visité" xfId="9722" builtinId="9" hidden="1"/>
    <cellStyle name="Lien hypertexte visité" xfId="9706" builtinId="9" hidden="1"/>
    <cellStyle name="Lien hypertexte visité" xfId="9690" builtinId="9" hidden="1"/>
    <cellStyle name="Lien hypertexte visité" xfId="9674" builtinId="9" hidden="1"/>
    <cellStyle name="Lien hypertexte visité" xfId="9658" builtinId="9" hidden="1"/>
    <cellStyle name="Lien hypertexte visité" xfId="9642" builtinId="9" hidden="1"/>
    <cellStyle name="Lien hypertexte visité" xfId="9626" builtinId="9" hidden="1"/>
    <cellStyle name="Lien hypertexte visité" xfId="9610" builtinId="9" hidden="1"/>
    <cellStyle name="Lien hypertexte visité" xfId="9594" builtinId="9" hidden="1"/>
    <cellStyle name="Lien hypertexte visité" xfId="9578" builtinId="9" hidden="1"/>
    <cellStyle name="Lien hypertexte visité" xfId="9562" builtinId="9" hidden="1"/>
    <cellStyle name="Lien hypertexte visité" xfId="9546" builtinId="9" hidden="1"/>
    <cellStyle name="Lien hypertexte visité" xfId="9530" builtinId="9" hidden="1"/>
    <cellStyle name="Lien hypertexte visité" xfId="9514" builtinId="9" hidden="1"/>
    <cellStyle name="Lien hypertexte visité" xfId="9498" builtinId="9" hidden="1"/>
    <cellStyle name="Lien hypertexte visité" xfId="9482" builtinId="9" hidden="1"/>
    <cellStyle name="Lien hypertexte visité" xfId="9466" builtinId="9" hidden="1"/>
    <cellStyle name="Lien hypertexte visité" xfId="9450" builtinId="9" hidden="1"/>
    <cellStyle name="Lien hypertexte visité" xfId="9434" builtinId="9" hidden="1"/>
    <cellStyle name="Lien hypertexte visité" xfId="9418" builtinId="9" hidden="1"/>
    <cellStyle name="Lien hypertexte visité" xfId="9402" builtinId="9" hidden="1"/>
    <cellStyle name="Lien hypertexte visité" xfId="9386" builtinId="9" hidden="1"/>
    <cellStyle name="Lien hypertexte visité" xfId="9370" builtinId="9" hidden="1"/>
    <cellStyle name="Lien hypertexte visité" xfId="9354" builtinId="9" hidden="1"/>
    <cellStyle name="Lien hypertexte visité" xfId="9338" builtinId="9" hidden="1"/>
    <cellStyle name="Lien hypertexte visité" xfId="9322" builtinId="9" hidden="1"/>
    <cellStyle name="Lien hypertexte visité" xfId="9306" builtinId="9" hidden="1"/>
    <cellStyle name="Lien hypertexte visité" xfId="9290" builtinId="9" hidden="1"/>
    <cellStyle name="Lien hypertexte visité" xfId="9274" builtinId="9" hidden="1"/>
    <cellStyle name="Lien hypertexte visité" xfId="9258" builtinId="9" hidden="1"/>
    <cellStyle name="Lien hypertexte visité" xfId="9242" builtinId="9" hidden="1"/>
    <cellStyle name="Lien hypertexte visité" xfId="9226" builtinId="9" hidden="1"/>
    <cellStyle name="Lien hypertexte visité" xfId="9210" builtinId="9" hidden="1"/>
    <cellStyle name="Lien hypertexte visité" xfId="9194" builtinId="9" hidden="1"/>
    <cellStyle name="Lien hypertexte visité" xfId="9178" builtinId="9" hidden="1"/>
    <cellStyle name="Lien hypertexte visité" xfId="9162" builtinId="9" hidden="1"/>
    <cellStyle name="Lien hypertexte visité" xfId="9146" builtinId="9" hidden="1"/>
    <cellStyle name="Lien hypertexte visité" xfId="9130" builtinId="9" hidden="1"/>
    <cellStyle name="Lien hypertexte visité" xfId="9114" builtinId="9" hidden="1"/>
    <cellStyle name="Lien hypertexte visité" xfId="9098" builtinId="9" hidden="1"/>
    <cellStyle name="Lien hypertexte visité" xfId="9082" builtinId="9" hidden="1"/>
    <cellStyle name="Lien hypertexte visité" xfId="9066" builtinId="9" hidden="1"/>
    <cellStyle name="Lien hypertexte visité" xfId="9050" builtinId="9" hidden="1"/>
    <cellStyle name="Lien hypertexte visité" xfId="9034" builtinId="9" hidden="1"/>
    <cellStyle name="Lien hypertexte visité" xfId="9018" builtinId="9" hidden="1"/>
    <cellStyle name="Lien hypertexte visité" xfId="9002" builtinId="9" hidden="1"/>
    <cellStyle name="Lien hypertexte visité" xfId="8986" builtinId="9" hidden="1"/>
    <cellStyle name="Lien hypertexte visité" xfId="8970" builtinId="9" hidden="1"/>
    <cellStyle name="Lien hypertexte visité" xfId="8954" builtinId="9" hidden="1"/>
    <cellStyle name="Lien hypertexte visité" xfId="8938" builtinId="9" hidden="1"/>
    <cellStyle name="Lien hypertexte visité" xfId="8922" builtinId="9" hidden="1"/>
    <cellStyle name="Lien hypertexte visité" xfId="8906" builtinId="9" hidden="1"/>
    <cellStyle name="Lien hypertexte visité" xfId="8890" builtinId="9" hidden="1"/>
    <cellStyle name="Lien hypertexte visité" xfId="8874" builtinId="9" hidden="1"/>
    <cellStyle name="Lien hypertexte visité" xfId="8858" builtinId="9" hidden="1"/>
    <cellStyle name="Lien hypertexte visité" xfId="8842" builtinId="9" hidden="1"/>
    <cellStyle name="Lien hypertexte visité" xfId="8826" builtinId="9" hidden="1"/>
    <cellStyle name="Lien hypertexte visité" xfId="8810" builtinId="9" hidden="1"/>
    <cellStyle name="Lien hypertexte visité" xfId="8794" builtinId="9" hidden="1"/>
    <cellStyle name="Lien hypertexte visité" xfId="8778" builtinId="9" hidden="1"/>
    <cellStyle name="Lien hypertexte visité" xfId="8762" builtinId="9" hidden="1"/>
    <cellStyle name="Lien hypertexte visité" xfId="8746" builtinId="9" hidden="1"/>
    <cellStyle name="Lien hypertexte visité" xfId="8730" builtinId="9" hidden="1"/>
    <cellStyle name="Lien hypertexte visité" xfId="8714" builtinId="9" hidden="1"/>
    <cellStyle name="Lien hypertexte visité" xfId="8698" builtinId="9" hidden="1"/>
    <cellStyle name="Lien hypertexte visité" xfId="8682" builtinId="9" hidden="1"/>
    <cellStyle name="Lien hypertexte visité" xfId="8666" builtinId="9" hidden="1"/>
    <cellStyle name="Lien hypertexte visité" xfId="8650" builtinId="9" hidden="1"/>
    <cellStyle name="Lien hypertexte visité" xfId="8634" builtinId="9" hidden="1"/>
    <cellStyle name="Lien hypertexte visité" xfId="8618" builtinId="9" hidden="1"/>
    <cellStyle name="Lien hypertexte visité" xfId="8602" builtinId="9" hidden="1"/>
    <cellStyle name="Lien hypertexte visité" xfId="8586" builtinId="9" hidden="1"/>
    <cellStyle name="Lien hypertexte visité" xfId="8570" builtinId="9" hidden="1"/>
    <cellStyle name="Lien hypertexte visité" xfId="8554" builtinId="9" hidden="1"/>
    <cellStyle name="Lien hypertexte visité" xfId="8538" builtinId="9" hidden="1"/>
    <cellStyle name="Lien hypertexte visité" xfId="8522" builtinId="9" hidden="1"/>
    <cellStyle name="Lien hypertexte visité" xfId="8506" builtinId="9" hidden="1"/>
    <cellStyle name="Lien hypertexte visité" xfId="8490" builtinId="9" hidden="1"/>
    <cellStyle name="Lien hypertexte visité" xfId="8474" builtinId="9" hidden="1"/>
    <cellStyle name="Lien hypertexte visité" xfId="8458" builtinId="9" hidden="1"/>
    <cellStyle name="Lien hypertexte visité" xfId="8442" builtinId="9" hidden="1"/>
    <cellStyle name="Lien hypertexte visité" xfId="8426" builtinId="9" hidden="1"/>
    <cellStyle name="Lien hypertexte visité" xfId="8410" builtinId="9" hidden="1"/>
    <cellStyle name="Lien hypertexte visité" xfId="8394" builtinId="9" hidden="1"/>
    <cellStyle name="Lien hypertexte visité" xfId="8378" builtinId="9" hidden="1"/>
    <cellStyle name="Lien hypertexte visité" xfId="8362" builtinId="9" hidden="1"/>
    <cellStyle name="Lien hypertexte visité" xfId="8346" builtinId="9" hidden="1"/>
    <cellStyle name="Lien hypertexte visité" xfId="8330" builtinId="9" hidden="1"/>
    <cellStyle name="Lien hypertexte visité" xfId="8314" builtinId="9" hidden="1"/>
    <cellStyle name="Lien hypertexte visité" xfId="8298" builtinId="9" hidden="1"/>
    <cellStyle name="Lien hypertexte visité" xfId="8282" builtinId="9" hidden="1"/>
    <cellStyle name="Lien hypertexte visité" xfId="8266" builtinId="9" hidden="1"/>
    <cellStyle name="Lien hypertexte visité" xfId="8250" builtinId="9" hidden="1"/>
    <cellStyle name="Lien hypertexte visité" xfId="8234" builtinId="9" hidden="1"/>
    <cellStyle name="Lien hypertexte visité" xfId="8218" builtinId="9" hidden="1"/>
    <cellStyle name="Lien hypertexte visité" xfId="3929" builtinId="9" hidden="1"/>
    <cellStyle name="Lien hypertexte visité" xfId="3933" builtinId="9" hidden="1"/>
    <cellStyle name="Lien hypertexte visité" xfId="3937" builtinId="9" hidden="1"/>
    <cellStyle name="Lien hypertexte visité" xfId="3941" builtinId="9" hidden="1"/>
    <cellStyle name="Lien hypertexte visité" xfId="3949" builtinId="9" hidden="1"/>
    <cellStyle name="Lien hypertexte visité" xfId="3953" builtinId="9" hidden="1"/>
    <cellStyle name="Lien hypertexte visité" xfId="3957" builtinId="9" hidden="1"/>
    <cellStyle name="Lien hypertexte visité" xfId="3961" builtinId="9" hidden="1"/>
    <cellStyle name="Lien hypertexte visité" xfId="3965" builtinId="9" hidden="1"/>
    <cellStyle name="Lien hypertexte visité" xfId="3969" builtinId="9" hidden="1"/>
    <cellStyle name="Lien hypertexte visité" xfId="3973" builtinId="9" hidden="1"/>
    <cellStyle name="Lien hypertexte visité" xfId="3981" builtinId="9" hidden="1"/>
    <cellStyle name="Lien hypertexte visité" xfId="3985" builtinId="9" hidden="1"/>
    <cellStyle name="Lien hypertexte visité" xfId="3989" builtinId="9" hidden="1"/>
    <cellStyle name="Lien hypertexte visité" xfId="3993" builtinId="9" hidden="1"/>
    <cellStyle name="Lien hypertexte visité" xfId="3997" builtinId="9" hidden="1"/>
    <cellStyle name="Lien hypertexte visité" xfId="4001" builtinId="9" hidden="1"/>
    <cellStyle name="Lien hypertexte visité" xfId="4005" builtinId="9" hidden="1"/>
    <cellStyle name="Lien hypertexte visité" xfId="4013" builtinId="9" hidden="1"/>
    <cellStyle name="Lien hypertexte visité" xfId="4017" builtinId="9" hidden="1"/>
    <cellStyle name="Lien hypertexte visité" xfId="4021" builtinId="9" hidden="1"/>
    <cellStyle name="Lien hypertexte visité" xfId="4025" builtinId="9" hidden="1"/>
    <cellStyle name="Lien hypertexte visité" xfId="4029" builtinId="9" hidden="1"/>
    <cellStyle name="Lien hypertexte visité" xfId="4033" builtinId="9" hidden="1"/>
    <cellStyle name="Lien hypertexte visité" xfId="4037" builtinId="9" hidden="1"/>
    <cellStyle name="Lien hypertexte visité" xfId="4045" builtinId="9" hidden="1"/>
    <cellStyle name="Lien hypertexte visité" xfId="4049" builtinId="9" hidden="1"/>
    <cellStyle name="Lien hypertexte visité" xfId="4053" builtinId="9" hidden="1"/>
    <cellStyle name="Lien hypertexte visité" xfId="4057" builtinId="9" hidden="1"/>
    <cellStyle name="Lien hypertexte visité" xfId="4061" builtinId="9" hidden="1"/>
    <cellStyle name="Lien hypertexte visité" xfId="4065" builtinId="9" hidden="1"/>
    <cellStyle name="Lien hypertexte visité" xfId="4069" builtinId="9" hidden="1"/>
    <cellStyle name="Lien hypertexte visité" xfId="4077" builtinId="9" hidden="1"/>
    <cellStyle name="Lien hypertexte visité" xfId="4081" builtinId="9" hidden="1"/>
    <cellStyle name="Lien hypertexte visité" xfId="4085" builtinId="9" hidden="1"/>
    <cellStyle name="Lien hypertexte visité" xfId="4089" builtinId="9" hidden="1"/>
    <cellStyle name="Lien hypertexte visité" xfId="4093" builtinId="9" hidden="1"/>
    <cellStyle name="Lien hypertexte visité" xfId="4097" builtinId="9" hidden="1"/>
    <cellStyle name="Lien hypertexte visité" xfId="4101" builtinId="9" hidden="1"/>
    <cellStyle name="Lien hypertexte visité" xfId="4109" builtinId="9" hidden="1"/>
    <cellStyle name="Lien hypertexte visité" xfId="4113" builtinId="9" hidden="1"/>
    <cellStyle name="Lien hypertexte visité" xfId="4117" builtinId="9" hidden="1"/>
    <cellStyle name="Lien hypertexte visité" xfId="4121" builtinId="9" hidden="1"/>
    <cellStyle name="Lien hypertexte visité" xfId="4125" builtinId="9" hidden="1"/>
    <cellStyle name="Lien hypertexte visité" xfId="4129" builtinId="9" hidden="1"/>
    <cellStyle name="Lien hypertexte visité" xfId="4133" builtinId="9" hidden="1"/>
    <cellStyle name="Lien hypertexte visité" xfId="4141" builtinId="9" hidden="1"/>
    <cellStyle name="Lien hypertexte visité" xfId="4145" builtinId="9" hidden="1"/>
    <cellStyle name="Lien hypertexte visité" xfId="4149" builtinId="9" hidden="1"/>
    <cellStyle name="Lien hypertexte visité" xfId="4153" builtinId="9" hidden="1"/>
    <cellStyle name="Lien hypertexte visité" xfId="4157" builtinId="9" hidden="1"/>
    <cellStyle name="Lien hypertexte visité" xfId="4161" builtinId="9" hidden="1"/>
    <cellStyle name="Lien hypertexte visité" xfId="4165" builtinId="9" hidden="1"/>
    <cellStyle name="Lien hypertexte visité" xfId="4173" builtinId="9" hidden="1"/>
    <cellStyle name="Lien hypertexte visité" xfId="4177" builtinId="9" hidden="1"/>
    <cellStyle name="Lien hypertexte visité" xfId="4181" builtinId="9" hidden="1"/>
    <cellStyle name="Lien hypertexte visité" xfId="4185" builtinId="9" hidden="1"/>
    <cellStyle name="Lien hypertexte visité" xfId="4189" builtinId="9" hidden="1"/>
    <cellStyle name="Lien hypertexte visité" xfId="4193" builtinId="9" hidden="1"/>
    <cellStyle name="Lien hypertexte visité" xfId="4197" builtinId="9" hidden="1"/>
    <cellStyle name="Lien hypertexte visité" xfId="4205" builtinId="9" hidden="1"/>
    <cellStyle name="Lien hypertexte visité" xfId="4209" builtinId="9" hidden="1"/>
    <cellStyle name="Lien hypertexte visité" xfId="4213" builtinId="9" hidden="1"/>
    <cellStyle name="Lien hypertexte visité" xfId="4217" builtinId="9" hidden="1"/>
    <cellStyle name="Lien hypertexte visité" xfId="4221" builtinId="9" hidden="1"/>
    <cellStyle name="Lien hypertexte visité" xfId="4225" builtinId="9" hidden="1"/>
    <cellStyle name="Lien hypertexte visité" xfId="4229" builtinId="9" hidden="1"/>
    <cellStyle name="Lien hypertexte visité" xfId="4237" builtinId="9" hidden="1"/>
    <cellStyle name="Lien hypertexte visité" xfId="4241" builtinId="9" hidden="1"/>
    <cellStyle name="Lien hypertexte visité" xfId="4245" builtinId="9" hidden="1"/>
    <cellStyle name="Lien hypertexte visité" xfId="4249" builtinId="9" hidden="1"/>
    <cellStyle name="Lien hypertexte visité" xfId="4253" builtinId="9" hidden="1"/>
    <cellStyle name="Lien hypertexte visité" xfId="4257" builtinId="9" hidden="1"/>
    <cellStyle name="Lien hypertexte visité" xfId="4261" builtinId="9" hidden="1"/>
    <cellStyle name="Lien hypertexte visité" xfId="4269" builtinId="9" hidden="1"/>
    <cellStyle name="Lien hypertexte visité" xfId="4273" builtinId="9" hidden="1"/>
    <cellStyle name="Lien hypertexte visité" xfId="4277" builtinId="9" hidden="1"/>
    <cellStyle name="Lien hypertexte visité" xfId="4281" builtinId="9" hidden="1"/>
    <cellStyle name="Lien hypertexte visité" xfId="4285" builtinId="9" hidden="1"/>
    <cellStyle name="Lien hypertexte visité" xfId="4289" builtinId="9" hidden="1"/>
    <cellStyle name="Lien hypertexte visité" xfId="4293" builtinId="9" hidden="1"/>
    <cellStyle name="Lien hypertexte visité" xfId="4301" builtinId="9" hidden="1"/>
    <cellStyle name="Lien hypertexte visité" xfId="4305" builtinId="9" hidden="1"/>
    <cellStyle name="Lien hypertexte visité" xfId="4309" builtinId="9" hidden="1"/>
    <cellStyle name="Lien hypertexte visité" xfId="4313" builtinId="9" hidden="1"/>
    <cellStyle name="Lien hypertexte visité" xfId="4317" builtinId="9" hidden="1"/>
    <cellStyle name="Lien hypertexte visité" xfId="4321" builtinId="9" hidden="1"/>
    <cellStyle name="Lien hypertexte visité" xfId="4325" builtinId="9" hidden="1"/>
    <cellStyle name="Lien hypertexte visité" xfId="4333" builtinId="9" hidden="1"/>
    <cellStyle name="Lien hypertexte visité" xfId="4337" builtinId="9" hidden="1"/>
    <cellStyle name="Lien hypertexte visité" xfId="4341" builtinId="9" hidden="1"/>
    <cellStyle name="Lien hypertexte visité" xfId="4345" builtinId="9" hidden="1"/>
    <cellStyle name="Lien hypertexte visité" xfId="4349" builtinId="9" hidden="1"/>
    <cellStyle name="Lien hypertexte visité" xfId="4353" builtinId="9" hidden="1"/>
    <cellStyle name="Lien hypertexte visité" xfId="4357" builtinId="9" hidden="1"/>
    <cellStyle name="Lien hypertexte visité" xfId="4365" builtinId="9" hidden="1"/>
    <cellStyle name="Lien hypertexte visité" xfId="4369" builtinId="9" hidden="1"/>
    <cellStyle name="Lien hypertexte visité" xfId="4373" builtinId="9" hidden="1"/>
    <cellStyle name="Lien hypertexte visité" xfId="4377" builtinId="9" hidden="1"/>
    <cellStyle name="Lien hypertexte visité" xfId="4381" builtinId="9" hidden="1"/>
    <cellStyle name="Lien hypertexte visité" xfId="4385" builtinId="9" hidden="1"/>
    <cellStyle name="Lien hypertexte visité" xfId="4389" builtinId="9" hidden="1"/>
    <cellStyle name="Lien hypertexte visité" xfId="4397" builtinId="9" hidden="1"/>
    <cellStyle name="Lien hypertexte visité" xfId="4401" builtinId="9" hidden="1"/>
    <cellStyle name="Lien hypertexte visité" xfId="4405" builtinId="9" hidden="1"/>
    <cellStyle name="Lien hypertexte visité" xfId="4409" builtinId="9" hidden="1"/>
    <cellStyle name="Lien hypertexte visité" xfId="4413" builtinId="9" hidden="1"/>
    <cellStyle name="Lien hypertexte visité" xfId="4417" builtinId="9" hidden="1"/>
    <cellStyle name="Lien hypertexte visité" xfId="4421" builtinId="9" hidden="1"/>
    <cellStyle name="Lien hypertexte visité" xfId="4429" builtinId="9" hidden="1"/>
    <cellStyle name="Lien hypertexte visité" xfId="4433" builtinId="9" hidden="1"/>
    <cellStyle name="Lien hypertexte visité" xfId="4437" builtinId="9" hidden="1"/>
    <cellStyle name="Lien hypertexte visité" xfId="4441" builtinId="9" hidden="1"/>
    <cellStyle name="Lien hypertexte visité" xfId="4445" builtinId="9" hidden="1"/>
    <cellStyle name="Lien hypertexte visité" xfId="4449" builtinId="9" hidden="1"/>
    <cellStyle name="Lien hypertexte visité" xfId="4453" builtinId="9" hidden="1"/>
    <cellStyle name="Lien hypertexte visité" xfId="4461" builtinId="9" hidden="1"/>
    <cellStyle name="Lien hypertexte visité" xfId="4465" builtinId="9" hidden="1"/>
    <cellStyle name="Lien hypertexte visité" xfId="4469" builtinId="9" hidden="1"/>
    <cellStyle name="Lien hypertexte visité" xfId="4473" builtinId="9" hidden="1"/>
    <cellStyle name="Lien hypertexte visité" xfId="4477" builtinId="9" hidden="1"/>
    <cellStyle name="Lien hypertexte visité" xfId="4481" builtinId="9" hidden="1"/>
    <cellStyle name="Lien hypertexte visité" xfId="4485" builtinId="9" hidden="1"/>
    <cellStyle name="Lien hypertexte visité" xfId="4493" builtinId="9" hidden="1"/>
    <cellStyle name="Lien hypertexte visité" xfId="4497" builtinId="9" hidden="1"/>
    <cellStyle name="Lien hypertexte visité" xfId="4501" builtinId="9" hidden="1"/>
    <cellStyle name="Lien hypertexte visité" xfId="4505" builtinId="9" hidden="1"/>
    <cellStyle name="Lien hypertexte visité" xfId="4509" builtinId="9" hidden="1"/>
    <cellStyle name="Lien hypertexte visité" xfId="4513" builtinId="9" hidden="1"/>
    <cellStyle name="Lien hypertexte visité" xfId="4517" builtinId="9" hidden="1"/>
    <cellStyle name="Lien hypertexte visité" xfId="4525" builtinId="9" hidden="1"/>
    <cellStyle name="Lien hypertexte visité" xfId="4529" builtinId="9" hidden="1"/>
    <cellStyle name="Lien hypertexte visité" xfId="4533" builtinId="9" hidden="1"/>
    <cellStyle name="Lien hypertexte visité" xfId="4537" builtinId="9" hidden="1"/>
    <cellStyle name="Lien hypertexte visité" xfId="4541" builtinId="9" hidden="1"/>
    <cellStyle name="Lien hypertexte visité" xfId="4545" builtinId="9" hidden="1"/>
    <cellStyle name="Lien hypertexte visité" xfId="4549" builtinId="9" hidden="1"/>
    <cellStyle name="Lien hypertexte visité" xfId="4557" builtinId="9" hidden="1"/>
    <cellStyle name="Lien hypertexte visité" xfId="4561" builtinId="9" hidden="1"/>
    <cellStyle name="Lien hypertexte visité" xfId="4565" builtinId="9" hidden="1"/>
    <cellStyle name="Lien hypertexte visité" xfId="4569" builtinId="9" hidden="1"/>
    <cellStyle name="Lien hypertexte visité" xfId="4573" builtinId="9" hidden="1"/>
    <cellStyle name="Lien hypertexte visité" xfId="4577" builtinId="9" hidden="1"/>
    <cellStyle name="Lien hypertexte visité" xfId="4581" builtinId="9" hidden="1"/>
    <cellStyle name="Lien hypertexte visité" xfId="4589" builtinId="9" hidden="1"/>
    <cellStyle name="Lien hypertexte visité" xfId="4593" builtinId="9" hidden="1"/>
    <cellStyle name="Lien hypertexte visité" xfId="4597" builtinId="9" hidden="1"/>
    <cellStyle name="Lien hypertexte visité" xfId="4601" builtinId="9" hidden="1"/>
    <cellStyle name="Lien hypertexte visité" xfId="4605" builtinId="9" hidden="1"/>
    <cellStyle name="Lien hypertexte visité" xfId="4609" builtinId="9" hidden="1"/>
    <cellStyle name="Lien hypertexte visité" xfId="4613" builtinId="9" hidden="1"/>
    <cellStyle name="Lien hypertexte visité" xfId="4621" builtinId="9" hidden="1"/>
    <cellStyle name="Lien hypertexte visité" xfId="4625" builtinId="9" hidden="1"/>
    <cellStyle name="Lien hypertexte visité" xfId="4629" builtinId="9" hidden="1"/>
    <cellStyle name="Lien hypertexte visité" xfId="4633" builtinId="9" hidden="1"/>
    <cellStyle name="Lien hypertexte visité" xfId="4637" builtinId="9" hidden="1"/>
    <cellStyle name="Lien hypertexte visité" xfId="4641" builtinId="9" hidden="1"/>
    <cellStyle name="Lien hypertexte visité" xfId="4645" builtinId="9" hidden="1"/>
    <cellStyle name="Lien hypertexte visité" xfId="4653" builtinId="9" hidden="1"/>
    <cellStyle name="Lien hypertexte visité" xfId="4657" builtinId="9" hidden="1"/>
    <cellStyle name="Lien hypertexte visité" xfId="4661" builtinId="9" hidden="1"/>
    <cellStyle name="Lien hypertexte visité" xfId="4665" builtinId="9" hidden="1"/>
    <cellStyle name="Lien hypertexte visité" xfId="4669" builtinId="9" hidden="1"/>
    <cellStyle name="Lien hypertexte visité" xfId="4673" builtinId="9" hidden="1"/>
    <cellStyle name="Lien hypertexte visité" xfId="4677" builtinId="9" hidden="1"/>
    <cellStyle name="Lien hypertexte visité" xfId="4685" builtinId="9" hidden="1"/>
    <cellStyle name="Lien hypertexte visité" xfId="4689" builtinId="9" hidden="1"/>
    <cellStyle name="Lien hypertexte visité" xfId="4693" builtinId="9" hidden="1"/>
    <cellStyle name="Lien hypertexte visité" xfId="4697" builtinId="9" hidden="1"/>
    <cellStyle name="Lien hypertexte visité" xfId="4701" builtinId="9" hidden="1"/>
    <cellStyle name="Lien hypertexte visité" xfId="4705" builtinId="9" hidden="1"/>
    <cellStyle name="Lien hypertexte visité" xfId="4709" builtinId="9" hidden="1"/>
    <cellStyle name="Lien hypertexte visité" xfId="4717" builtinId="9" hidden="1"/>
    <cellStyle name="Lien hypertexte visité" xfId="4721" builtinId="9" hidden="1"/>
    <cellStyle name="Lien hypertexte visité" xfId="4725" builtinId="9" hidden="1"/>
    <cellStyle name="Lien hypertexte visité" xfId="4729" builtinId="9" hidden="1"/>
    <cellStyle name="Lien hypertexte visité" xfId="4733" builtinId="9" hidden="1"/>
    <cellStyle name="Lien hypertexte visité" xfId="4737" builtinId="9" hidden="1"/>
    <cellStyle name="Lien hypertexte visité" xfId="4741" builtinId="9" hidden="1"/>
    <cellStyle name="Lien hypertexte visité" xfId="4749" builtinId="9" hidden="1"/>
    <cellStyle name="Lien hypertexte visité" xfId="4753" builtinId="9" hidden="1"/>
    <cellStyle name="Lien hypertexte visité" xfId="4757" builtinId="9" hidden="1"/>
    <cellStyle name="Lien hypertexte visité" xfId="4761" builtinId="9" hidden="1"/>
    <cellStyle name="Lien hypertexte visité" xfId="4765" builtinId="9" hidden="1"/>
    <cellStyle name="Lien hypertexte visité" xfId="4769" builtinId="9" hidden="1"/>
    <cellStyle name="Lien hypertexte visité" xfId="4773" builtinId="9" hidden="1"/>
    <cellStyle name="Lien hypertexte visité" xfId="4781" builtinId="9" hidden="1"/>
    <cellStyle name="Lien hypertexte visité" xfId="4785" builtinId="9" hidden="1"/>
    <cellStyle name="Lien hypertexte visité" xfId="4789" builtinId="9" hidden="1"/>
    <cellStyle name="Lien hypertexte visité" xfId="4793" builtinId="9" hidden="1"/>
    <cellStyle name="Lien hypertexte visité" xfId="4797" builtinId="9" hidden="1"/>
    <cellStyle name="Lien hypertexte visité" xfId="4801" builtinId="9" hidden="1"/>
    <cellStyle name="Lien hypertexte visité" xfId="4805" builtinId="9" hidden="1"/>
    <cellStyle name="Lien hypertexte visité" xfId="4813" builtinId="9" hidden="1"/>
    <cellStyle name="Lien hypertexte visité" xfId="4817" builtinId="9" hidden="1"/>
    <cellStyle name="Lien hypertexte visité" xfId="4821" builtinId="9" hidden="1"/>
    <cellStyle name="Lien hypertexte visité" xfId="4825" builtinId="9" hidden="1"/>
    <cellStyle name="Lien hypertexte visité" xfId="4829" builtinId="9" hidden="1"/>
    <cellStyle name="Lien hypertexte visité" xfId="4833" builtinId="9" hidden="1"/>
    <cellStyle name="Lien hypertexte visité" xfId="4837" builtinId="9" hidden="1"/>
    <cellStyle name="Lien hypertexte visité" xfId="4845" builtinId="9" hidden="1"/>
    <cellStyle name="Lien hypertexte visité" xfId="4849" builtinId="9" hidden="1"/>
    <cellStyle name="Lien hypertexte visité" xfId="4853" builtinId="9" hidden="1"/>
    <cellStyle name="Lien hypertexte visité" xfId="4857" builtinId="9" hidden="1"/>
    <cellStyle name="Lien hypertexte visité" xfId="4861" builtinId="9" hidden="1"/>
    <cellStyle name="Lien hypertexte visité" xfId="4865" builtinId="9" hidden="1"/>
    <cellStyle name="Lien hypertexte visité" xfId="4869" builtinId="9" hidden="1"/>
    <cellStyle name="Lien hypertexte visité" xfId="4877" builtinId="9" hidden="1"/>
    <cellStyle name="Lien hypertexte visité" xfId="4881" builtinId="9" hidden="1"/>
    <cellStyle name="Lien hypertexte visité" xfId="4885" builtinId="9" hidden="1"/>
    <cellStyle name="Lien hypertexte visité" xfId="4889" builtinId="9" hidden="1"/>
    <cellStyle name="Lien hypertexte visité" xfId="4893" builtinId="9" hidden="1"/>
    <cellStyle name="Lien hypertexte visité" xfId="4897" builtinId="9" hidden="1"/>
    <cellStyle name="Lien hypertexte visité" xfId="4901" builtinId="9" hidden="1"/>
    <cellStyle name="Lien hypertexte visité" xfId="4909" builtinId="9" hidden="1"/>
    <cellStyle name="Lien hypertexte visité" xfId="4913" builtinId="9" hidden="1"/>
    <cellStyle name="Lien hypertexte visité" xfId="4917" builtinId="9" hidden="1"/>
    <cellStyle name="Lien hypertexte visité" xfId="4921" builtinId="9" hidden="1"/>
    <cellStyle name="Lien hypertexte visité" xfId="4925" builtinId="9" hidden="1"/>
    <cellStyle name="Lien hypertexte visité" xfId="4929" builtinId="9" hidden="1"/>
    <cellStyle name="Lien hypertexte visité" xfId="4933" builtinId="9" hidden="1"/>
    <cellStyle name="Lien hypertexte visité" xfId="4941" builtinId="9" hidden="1"/>
    <cellStyle name="Lien hypertexte visité" xfId="4945" builtinId="9" hidden="1"/>
    <cellStyle name="Lien hypertexte visité" xfId="4949" builtinId="9" hidden="1"/>
    <cellStyle name="Lien hypertexte visité" xfId="4953" builtinId="9" hidden="1"/>
    <cellStyle name="Lien hypertexte visité" xfId="4957" builtinId="9" hidden="1"/>
    <cellStyle name="Lien hypertexte visité" xfId="4961" builtinId="9" hidden="1"/>
    <cellStyle name="Lien hypertexte visité" xfId="4965" builtinId="9" hidden="1"/>
    <cellStyle name="Lien hypertexte visité" xfId="4973" builtinId="9" hidden="1"/>
    <cellStyle name="Lien hypertexte visité" xfId="4977" builtinId="9" hidden="1"/>
    <cellStyle name="Lien hypertexte visité" xfId="4981" builtinId="9" hidden="1"/>
    <cellStyle name="Lien hypertexte visité" xfId="4985" builtinId="9" hidden="1"/>
    <cellStyle name="Lien hypertexte visité" xfId="4989" builtinId="9" hidden="1"/>
    <cellStyle name="Lien hypertexte visité" xfId="4993" builtinId="9" hidden="1"/>
    <cellStyle name="Lien hypertexte visité" xfId="4997" builtinId="9" hidden="1"/>
    <cellStyle name="Lien hypertexte visité" xfId="5005" builtinId="9" hidden="1"/>
    <cellStyle name="Lien hypertexte visité" xfId="5009" builtinId="9" hidden="1"/>
    <cellStyle name="Lien hypertexte visité" xfId="5013" builtinId="9" hidden="1"/>
    <cellStyle name="Lien hypertexte visité" xfId="5017" builtinId="9" hidden="1"/>
    <cellStyle name="Lien hypertexte visité" xfId="5021" builtinId="9" hidden="1"/>
    <cellStyle name="Lien hypertexte visité" xfId="5025" builtinId="9" hidden="1"/>
    <cellStyle name="Lien hypertexte visité" xfId="5029" builtinId="9" hidden="1"/>
    <cellStyle name="Lien hypertexte visité" xfId="5037" builtinId="9" hidden="1"/>
    <cellStyle name="Lien hypertexte visité" xfId="5041" builtinId="9" hidden="1"/>
    <cellStyle name="Lien hypertexte visité" xfId="5045" builtinId="9" hidden="1"/>
    <cellStyle name="Lien hypertexte visité" xfId="5049" builtinId="9" hidden="1"/>
    <cellStyle name="Lien hypertexte visité" xfId="5053" builtinId="9" hidden="1"/>
    <cellStyle name="Lien hypertexte visité" xfId="5057" builtinId="9" hidden="1"/>
    <cellStyle name="Lien hypertexte visité" xfId="5061" builtinId="9" hidden="1"/>
    <cellStyle name="Lien hypertexte visité" xfId="5069" builtinId="9" hidden="1"/>
    <cellStyle name="Lien hypertexte visité" xfId="5073" builtinId="9" hidden="1"/>
    <cellStyle name="Lien hypertexte visité" xfId="5077" builtinId="9" hidden="1"/>
    <cellStyle name="Lien hypertexte visité" xfId="5081" builtinId="9" hidden="1"/>
    <cellStyle name="Lien hypertexte visité" xfId="5085" builtinId="9" hidden="1"/>
    <cellStyle name="Lien hypertexte visité" xfId="5089" builtinId="9" hidden="1"/>
    <cellStyle name="Lien hypertexte visité" xfId="5093" builtinId="9" hidden="1"/>
    <cellStyle name="Lien hypertexte visité" xfId="5101" builtinId="9" hidden="1"/>
    <cellStyle name="Lien hypertexte visité" xfId="5105" builtinId="9" hidden="1"/>
    <cellStyle name="Lien hypertexte visité" xfId="5109" builtinId="9" hidden="1"/>
    <cellStyle name="Lien hypertexte visité" xfId="5113" builtinId="9" hidden="1"/>
    <cellStyle name="Lien hypertexte visité" xfId="5117" builtinId="9" hidden="1"/>
    <cellStyle name="Lien hypertexte visité" xfId="5121" builtinId="9" hidden="1"/>
    <cellStyle name="Lien hypertexte visité" xfId="5125" builtinId="9" hidden="1"/>
    <cellStyle name="Lien hypertexte visité" xfId="5133" builtinId="9" hidden="1"/>
    <cellStyle name="Lien hypertexte visité" xfId="5137" builtinId="9" hidden="1"/>
    <cellStyle name="Lien hypertexte visité" xfId="5141" builtinId="9" hidden="1"/>
    <cellStyle name="Lien hypertexte visité" xfId="5145" builtinId="9" hidden="1"/>
    <cellStyle name="Lien hypertexte visité" xfId="5149" builtinId="9" hidden="1"/>
    <cellStyle name="Lien hypertexte visité" xfId="5153" builtinId="9" hidden="1"/>
    <cellStyle name="Lien hypertexte visité" xfId="5157" builtinId="9" hidden="1"/>
    <cellStyle name="Lien hypertexte visité" xfId="5165" builtinId="9" hidden="1"/>
    <cellStyle name="Lien hypertexte visité" xfId="5169" builtinId="9" hidden="1"/>
    <cellStyle name="Lien hypertexte visité" xfId="5173" builtinId="9" hidden="1"/>
    <cellStyle name="Lien hypertexte visité" xfId="5177" builtinId="9" hidden="1"/>
    <cellStyle name="Lien hypertexte visité" xfId="5181" builtinId="9" hidden="1"/>
    <cellStyle name="Lien hypertexte visité" xfId="5185" builtinId="9" hidden="1"/>
    <cellStyle name="Lien hypertexte visité" xfId="5189" builtinId="9" hidden="1"/>
    <cellStyle name="Lien hypertexte visité" xfId="5197" builtinId="9" hidden="1"/>
    <cellStyle name="Lien hypertexte visité" xfId="5201" builtinId="9" hidden="1"/>
    <cellStyle name="Lien hypertexte visité" xfId="5205" builtinId="9" hidden="1"/>
    <cellStyle name="Lien hypertexte visité" xfId="5209" builtinId="9" hidden="1"/>
    <cellStyle name="Lien hypertexte visité" xfId="5213" builtinId="9" hidden="1"/>
    <cellStyle name="Lien hypertexte visité" xfId="5217" builtinId="9" hidden="1"/>
    <cellStyle name="Lien hypertexte visité" xfId="5221" builtinId="9" hidden="1"/>
    <cellStyle name="Lien hypertexte visité" xfId="5229" builtinId="9" hidden="1"/>
    <cellStyle name="Lien hypertexte visité" xfId="5233" builtinId="9" hidden="1"/>
    <cellStyle name="Lien hypertexte visité" xfId="5237" builtinId="9" hidden="1"/>
    <cellStyle name="Lien hypertexte visité" xfId="5241" builtinId="9" hidden="1"/>
    <cellStyle name="Lien hypertexte visité" xfId="5245" builtinId="9" hidden="1"/>
    <cellStyle name="Lien hypertexte visité" xfId="5249" builtinId="9" hidden="1"/>
    <cellStyle name="Lien hypertexte visité" xfId="5253" builtinId="9" hidden="1"/>
    <cellStyle name="Lien hypertexte visité" xfId="5261" builtinId="9" hidden="1"/>
    <cellStyle name="Lien hypertexte visité" xfId="5265" builtinId="9" hidden="1"/>
    <cellStyle name="Lien hypertexte visité" xfId="5269" builtinId="9" hidden="1"/>
    <cellStyle name="Lien hypertexte visité" xfId="5273" builtinId="9" hidden="1"/>
    <cellStyle name="Lien hypertexte visité" xfId="5277" builtinId="9" hidden="1"/>
    <cellStyle name="Lien hypertexte visité" xfId="5281" builtinId="9" hidden="1"/>
    <cellStyle name="Lien hypertexte visité" xfId="5285" builtinId="9" hidden="1"/>
    <cellStyle name="Lien hypertexte visité" xfId="5293" builtinId="9" hidden="1"/>
    <cellStyle name="Lien hypertexte visité" xfId="5297" builtinId="9" hidden="1"/>
    <cellStyle name="Lien hypertexte visité" xfId="5301" builtinId="9" hidden="1"/>
    <cellStyle name="Lien hypertexte visité" xfId="5305" builtinId="9" hidden="1"/>
    <cellStyle name="Lien hypertexte visité" xfId="5309" builtinId="9" hidden="1"/>
    <cellStyle name="Lien hypertexte visité" xfId="5313" builtinId="9" hidden="1"/>
    <cellStyle name="Lien hypertexte visité" xfId="5317" builtinId="9" hidden="1"/>
    <cellStyle name="Lien hypertexte visité" xfId="5325" builtinId="9" hidden="1"/>
    <cellStyle name="Lien hypertexte visité" xfId="5329" builtinId="9" hidden="1"/>
    <cellStyle name="Lien hypertexte visité" xfId="5333" builtinId="9" hidden="1"/>
    <cellStyle name="Lien hypertexte visité" xfId="5337" builtinId="9" hidden="1"/>
    <cellStyle name="Lien hypertexte visité" xfId="5341" builtinId="9" hidden="1"/>
    <cellStyle name="Lien hypertexte visité" xfId="5345" builtinId="9" hidden="1"/>
    <cellStyle name="Lien hypertexte visité" xfId="5349" builtinId="9" hidden="1"/>
    <cellStyle name="Lien hypertexte visité" xfId="5357" builtinId="9" hidden="1"/>
    <cellStyle name="Lien hypertexte visité" xfId="5361" builtinId="9" hidden="1"/>
    <cellStyle name="Lien hypertexte visité" xfId="5365" builtinId="9" hidden="1"/>
    <cellStyle name="Lien hypertexte visité" xfId="5369" builtinId="9" hidden="1"/>
    <cellStyle name="Lien hypertexte visité" xfId="5373" builtinId="9" hidden="1"/>
    <cellStyle name="Lien hypertexte visité" xfId="5377" builtinId="9" hidden="1"/>
    <cellStyle name="Lien hypertexte visité" xfId="5381" builtinId="9" hidden="1"/>
    <cellStyle name="Lien hypertexte visité" xfId="5389" builtinId="9" hidden="1"/>
    <cellStyle name="Lien hypertexte visité" xfId="5393" builtinId="9" hidden="1"/>
    <cellStyle name="Lien hypertexte visité" xfId="5397" builtinId="9" hidden="1"/>
    <cellStyle name="Lien hypertexte visité" xfId="5401" builtinId="9" hidden="1"/>
    <cellStyle name="Lien hypertexte visité" xfId="5405" builtinId="9" hidden="1"/>
    <cellStyle name="Lien hypertexte visité" xfId="5409" builtinId="9" hidden="1"/>
    <cellStyle name="Lien hypertexte visité" xfId="5413" builtinId="9" hidden="1"/>
    <cellStyle name="Lien hypertexte visité" xfId="5421" builtinId="9" hidden="1"/>
    <cellStyle name="Lien hypertexte visité" xfId="5425" builtinId="9" hidden="1"/>
    <cellStyle name="Lien hypertexte visité" xfId="5429" builtinId="9" hidden="1"/>
    <cellStyle name="Lien hypertexte visité" xfId="5433" builtinId="9" hidden="1"/>
    <cellStyle name="Lien hypertexte visité" xfId="5437" builtinId="9" hidden="1"/>
    <cellStyle name="Lien hypertexte visité" xfId="5441" builtinId="9" hidden="1"/>
    <cellStyle name="Lien hypertexte visité" xfId="5445" builtinId="9" hidden="1"/>
    <cellStyle name="Lien hypertexte visité" xfId="5453" builtinId="9" hidden="1"/>
    <cellStyle name="Lien hypertexte visité" xfId="5457" builtinId="9" hidden="1"/>
    <cellStyle name="Lien hypertexte visité" xfId="5461" builtinId="9" hidden="1"/>
    <cellStyle name="Lien hypertexte visité" xfId="5465" builtinId="9" hidden="1"/>
    <cellStyle name="Lien hypertexte visité" xfId="5469" builtinId="9" hidden="1"/>
    <cellStyle name="Lien hypertexte visité" xfId="5473" builtinId="9" hidden="1"/>
    <cellStyle name="Lien hypertexte visité" xfId="5477" builtinId="9" hidden="1"/>
    <cellStyle name="Lien hypertexte visité" xfId="5485" builtinId="9" hidden="1"/>
    <cellStyle name="Lien hypertexte visité" xfId="5489" builtinId="9" hidden="1"/>
    <cellStyle name="Lien hypertexte visité" xfId="5493" builtinId="9" hidden="1"/>
    <cellStyle name="Lien hypertexte visité" xfId="5497" builtinId="9" hidden="1"/>
    <cellStyle name="Lien hypertexte visité" xfId="5501" builtinId="9" hidden="1"/>
    <cellStyle name="Lien hypertexte visité" xfId="5505" builtinId="9" hidden="1"/>
    <cellStyle name="Lien hypertexte visité" xfId="5509" builtinId="9" hidden="1"/>
    <cellStyle name="Lien hypertexte visité" xfId="5517" builtinId="9" hidden="1"/>
    <cellStyle name="Lien hypertexte visité" xfId="5521" builtinId="9" hidden="1"/>
    <cellStyle name="Lien hypertexte visité" xfId="5525" builtinId="9" hidden="1"/>
    <cellStyle name="Lien hypertexte visité" xfId="5529" builtinId="9" hidden="1"/>
    <cellStyle name="Lien hypertexte visité" xfId="5533" builtinId="9" hidden="1"/>
    <cellStyle name="Lien hypertexte visité" xfId="5537" builtinId="9" hidden="1"/>
    <cellStyle name="Lien hypertexte visité" xfId="5541" builtinId="9" hidden="1"/>
    <cellStyle name="Lien hypertexte visité" xfId="5549" builtinId="9" hidden="1"/>
    <cellStyle name="Lien hypertexte visité" xfId="5553" builtinId="9" hidden="1"/>
    <cellStyle name="Lien hypertexte visité" xfId="5557" builtinId="9" hidden="1"/>
    <cellStyle name="Lien hypertexte visité" xfId="5561" builtinId="9" hidden="1"/>
    <cellStyle name="Lien hypertexte visité" xfId="5565" builtinId="9" hidden="1"/>
    <cellStyle name="Lien hypertexte visité" xfId="5569" builtinId="9" hidden="1"/>
    <cellStyle name="Lien hypertexte visité" xfId="5573" builtinId="9" hidden="1"/>
    <cellStyle name="Lien hypertexte visité" xfId="5581" builtinId="9" hidden="1"/>
    <cellStyle name="Lien hypertexte visité" xfId="5585" builtinId="9" hidden="1"/>
    <cellStyle name="Lien hypertexte visité" xfId="5589" builtinId="9" hidden="1"/>
    <cellStyle name="Lien hypertexte visité" xfId="5593" builtinId="9" hidden="1"/>
    <cellStyle name="Lien hypertexte visité" xfId="5597" builtinId="9" hidden="1"/>
    <cellStyle name="Lien hypertexte visité" xfId="5601" builtinId="9" hidden="1"/>
    <cellStyle name="Lien hypertexte visité" xfId="5605" builtinId="9" hidden="1"/>
    <cellStyle name="Lien hypertexte visité" xfId="5613" builtinId="9" hidden="1"/>
    <cellStyle name="Lien hypertexte visité" xfId="5617" builtinId="9" hidden="1"/>
    <cellStyle name="Lien hypertexte visité" xfId="5621" builtinId="9" hidden="1"/>
    <cellStyle name="Lien hypertexte visité" xfId="5625" builtinId="9" hidden="1"/>
    <cellStyle name="Lien hypertexte visité" xfId="5629" builtinId="9" hidden="1"/>
    <cellStyle name="Lien hypertexte visité" xfId="5633" builtinId="9" hidden="1"/>
    <cellStyle name="Lien hypertexte visité" xfId="5637" builtinId="9" hidden="1"/>
    <cellStyle name="Lien hypertexte visité" xfId="5645" builtinId="9" hidden="1"/>
    <cellStyle name="Lien hypertexte visité" xfId="5649" builtinId="9" hidden="1"/>
    <cellStyle name="Lien hypertexte visité" xfId="5653" builtinId="9" hidden="1"/>
    <cellStyle name="Lien hypertexte visité" xfId="5657" builtinId="9" hidden="1"/>
    <cellStyle name="Lien hypertexte visité" xfId="5661" builtinId="9" hidden="1"/>
    <cellStyle name="Lien hypertexte visité" xfId="5665" builtinId="9" hidden="1"/>
    <cellStyle name="Lien hypertexte visité" xfId="5669" builtinId="9" hidden="1"/>
    <cellStyle name="Lien hypertexte visité" xfId="5677" builtinId="9" hidden="1"/>
    <cellStyle name="Lien hypertexte visité" xfId="5681" builtinId="9" hidden="1"/>
    <cellStyle name="Lien hypertexte visité" xfId="5685" builtinId="9" hidden="1"/>
    <cellStyle name="Lien hypertexte visité" xfId="5689" builtinId="9" hidden="1"/>
    <cellStyle name="Lien hypertexte visité" xfId="5693" builtinId="9" hidden="1"/>
    <cellStyle name="Lien hypertexte visité" xfId="5697" builtinId="9" hidden="1"/>
    <cellStyle name="Lien hypertexte visité" xfId="5701" builtinId="9" hidden="1"/>
    <cellStyle name="Lien hypertexte visité" xfId="5709" builtinId="9" hidden="1"/>
    <cellStyle name="Lien hypertexte visité" xfId="5713" builtinId="9" hidden="1"/>
    <cellStyle name="Lien hypertexte visité" xfId="5717" builtinId="9" hidden="1"/>
    <cellStyle name="Lien hypertexte visité" xfId="5721" builtinId="9" hidden="1"/>
    <cellStyle name="Lien hypertexte visité" xfId="5725" builtinId="9" hidden="1"/>
    <cellStyle name="Lien hypertexte visité" xfId="5729" builtinId="9" hidden="1"/>
    <cellStyle name="Lien hypertexte visité" xfId="5733" builtinId="9" hidden="1"/>
    <cellStyle name="Lien hypertexte visité" xfId="5741" builtinId="9" hidden="1"/>
    <cellStyle name="Lien hypertexte visité" xfId="5745" builtinId="9" hidden="1"/>
    <cellStyle name="Lien hypertexte visité" xfId="5749" builtinId="9" hidden="1"/>
    <cellStyle name="Lien hypertexte visité" xfId="5753" builtinId="9" hidden="1"/>
    <cellStyle name="Lien hypertexte visité" xfId="5757" builtinId="9" hidden="1"/>
    <cellStyle name="Lien hypertexte visité" xfId="5761" builtinId="9" hidden="1"/>
    <cellStyle name="Lien hypertexte visité" xfId="5765" builtinId="9" hidden="1"/>
    <cellStyle name="Lien hypertexte visité" xfId="5773" builtinId="9" hidden="1"/>
    <cellStyle name="Lien hypertexte visité" xfId="5777" builtinId="9" hidden="1"/>
    <cellStyle name="Lien hypertexte visité" xfId="5781" builtinId="9" hidden="1"/>
    <cellStyle name="Lien hypertexte visité" xfId="5785" builtinId="9" hidden="1"/>
    <cellStyle name="Lien hypertexte visité" xfId="5789" builtinId="9" hidden="1"/>
    <cellStyle name="Lien hypertexte visité" xfId="5793" builtinId="9" hidden="1"/>
    <cellStyle name="Lien hypertexte visité" xfId="5797" builtinId="9" hidden="1"/>
    <cellStyle name="Lien hypertexte visité" xfId="5805" builtinId="9" hidden="1"/>
    <cellStyle name="Lien hypertexte visité" xfId="5809" builtinId="9" hidden="1"/>
    <cellStyle name="Lien hypertexte visité" xfId="5813" builtinId="9" hidden="1"/>
    <cellStyle name="Lien hypertexte visité" xfId="5817" builtinId="9" hidden="1"/>
    <cellStyle name="Lien hypertexte visité" xfId="5821" builtinId="9" hidden="1"/>
    <cellStyle name="Lien hypertexte visité" xfId="5825" builtinId="9" hidden="1"/>
    <cellStyle name="Lien hypertexte visité" xfId="5829" builtinId="9" hidden="1"/>
    <cellStyle name="Lien hypertexte visité" xfId="5837" builtinId="9" hidden="1"/>
    <cellStyle name="Lien hypertexte visité" xfId="5841" builtinId="9" hidden="1"/>
    <cellStyle name="Lien hypertexte visité" xfId="5845" builtinId="9" hidden="1"/>
    <cellStyle name="Lien hypertexte visité" xfId="5849" builtinId="9" hidden="1"/>
    <cellStyle name="Lien hypertexte visité" xfId="5853" builtinId="9" hidden="1"/>
    <cellStyle name="Lien hypertexte visité" xfId="5857" builtinId="9" hidden="1"/>
    <cellStyle name="Lien hypertexte visité" xfId="5861" builtinId="9" hidden="1"/>
    <cellStyle name="Lien hypertexte visité" xfId="5869" builtinId="9" hidden="1"/>
    <cellStyle name="Lien hypertexte visité" xfId="5873" builtinId="9" hidden="1"/>
    <cellStyle name="Lien hypertexte visité" xfId="5877" builtinId="9" hidden="1"/>
    <cellStyle name="Lien hypertexte visité" xfId="5881" builtinId="9" hidden="1"/>
    <cellStyle name="Lien hypertexte visité" xfId="5885" builtinId="9" hidden="1"/>
    <cellStyle name="Lien hypertexte visité" xfId="5889" builtinId="9" hidden="1"/>
    <cellStyle name="Lien hypertexte visité" xfId="5893" builtinId="9" hidden="1"/>
    <cellStyle name="Lien hypertexte visité" xfId="5901" builtinId="9" hidden="1"/>
    <cellStyle name="Lien hypertexte visité" xfId="5905" builtinId="9" hidden="1"/>
    <cellStyle name="Lien hypertexte visité" xfId="5909" builtinId="9" hidden="1"/>
    <cellStyle name="Lien hypertexte visité" xfId="5913" builtinId="9" hidden="1"/>
    <cellStyle name="Lien hypertexte visité" xfId="5917" builtinId="9" hidden="1"/>
    <cellStyle name="Lien hypertexte visité" xfId="5921" builtinId="9" hidden="1"/>
    <cellStyle name="Lien hypertexte visité" xfId="5925" builtinId="9" hidden="1"/>
    <cellStyle name="Lien hypertexte visité" xfId="5933" builtinId="9" hidden="1"/>
    <cellStyle name="Lien hypertexte visité" xfId="5937" builtinId="9" hidden="1"/>
    <cellStyle name="Lien hypertexte visité" xfId="5941" builtinId="9" hidden="1"/>
    <cellStyle name="Lien hypertexte visité" xfId="5945" builtinId="9" hidden="1"/>
    <cellStyle name="Lien hypertexte visité" xfId="5949" builtinId="9" hidden="1"/>
    <cellStyle name="Lien hypertexte visité" xfId="5953" builtinId="9" hidden="1"/>
    <cellStyle name="Lien hypertexte visité" xfId="5957" builtinId="9" hidden="1"/>
    <cellStyle name="Lien hypertexte visité" xfId="5965" builtinId="9" hidden="1"/>
    <cellStyle name="Lien hypertexte visité" xfId="5969" builtinId="9" hidden="1"/>
    <cellStyle name="Lien hypertexte visité" xfId="5973" builtinId="9" hidden="1"/>
    <cellStyle name="Lien hypertexte visité" xfId="5977" builtinId="9" hidden="1"/>
    <cellStyle name="Lien hypertexte visité" xfId="5981" builtinId="9" hidden="1"/>
    <cellStyle name="Lien hypertexte visité" xfId="5985" builtinId="9" hidden="1"/>
    <cellStyle name="Lien hypertexte visité" xfId="5989" builtinId="9" hidden="1"/>
    <cellStyle name="Lien hypertexte visité" xfId="5997" builtinId="9" hidden="1"/>
    <cellStyle name="Lien hypertexte visité" xfId="6001" builtinId="9" hidden="1"/>
    <cellStyle name="Lien hypertexte visité" xfId="6005" builtinId="9" hidden="1"/>
    <cellStyle name="Lien hypertexte visité" xfId="6009" builtinId="9" hidden="1"/>
    <cellStyle name="Lien hypertexte visité" xfId="6013" builtinId="9" hidden="1"/>
    <cellStyle name="Lien hypertexte visité" xfId="6017" builtinId="9" hidden="1"/>
    <cellStyle name="Lien hypertexte visité" xfId="6021" builtinId="9" hidden="1"/>
    <cellStyle name="Lien hypertexte visité" xfId="6029" builtinId="9" hidden="1"/>
    <cellStyle name="Lien hypertexte visité" xfId="6033" builtinId="9" hidden="1"/>
    <cellStyle name="Lien hypertexte visité" xfId="6037" builtinId="9" hidden="1"/>
    <cellStyle name="Lien hypertexte visité" xfId="6041" builtinId="9" hidden="1"/>
    <cellStyle name="Lien hypertexte visité" xfId="6045" builtinId="9" hidden="1"/>
    <cellStyle name="Lien hypertexte visité" xfId="6049" builtinId="9" hidden="1"/>
    <cellStyle name="Lien hypertexte visité" xfId="6053" builtinId="9" hidden="1"/>
    <cellStyle name="Lien hypertexte visité" xfId="6061" builtinId="9" hidden="1"/>
    <cellStyle name="Lien hypertexte visité" xfId="6065" builtinId="9" hidden="1"/>
    <cellStyle name="Lien hypertexte visité" xfId="6069" builtinId="9" hidden="1"/>
    <cellStyle name="Lien hypertexte visité" xfId="6073" builtinId="9" hidden="1"/>
    <cellStyle name="Lien hypertexte visité" xfId="6077" builtinId="9" hidden="1"/>
    <cellStyle name="Lien hypertexte visité" xfId="6081" builtinId="9" hidden="1"/>
    <cellStyle name="Lien hypertexte visité" xfId="6085" builtinId="9" hidden="1"/>
    <cellStyle name="Lien hypertexte visité" xfId="6093" builtinId="9" hidden="1"/>
    <cellStyle name="Lien hypertexte visité" xfId="6097" builtinId="9" hidden="1"/>
    <cellStyle name="Lien hypertexte visité" xfId="6101" builtinId="9" hidden="1"/>
    <cellStyle name="Lien hypertexte visité" xfId="6105" builtinId="9" hidden="1"/>
    <cellStyle name="Lien hypertexte visité" xfId="6109" builtinId="9" hidden="1"/>
    <cellStyle name="Lien hypertexte visité" xfId="6113" builtinId="9" hidden="1"/>
    <cellStyle name="Lien hypertexte visité" xfId="6117" builtinId="9" hidden="1"/>
    <cellStyle name="Lien hypertexte visité" xfId="6125" builtinId="9" hidden="1"/>
    <cellStyle name="Lien hypertexte visité" xfId="6129" builtinId="9" hidden="1"/>
    <cellStyle name="Lien hypertexte visité" xfId="6133" builtinId="9" hidden="1"/>
    <cellStyle name="Lien hypertexte visité" xfId="6137" builtinId="9" hidden="1"/>
    <cellStyle name="Lien hypertexte visité" xfId="6141" builtinId="9" hidden="1"/>
    <cellStyle name="Lien hypertexte visité" xfId="6145" builtinId="9" hidden="1"/>
    <cellStyle name="Lien hypertexte visité" xfId="6149" builtinId="9" hidden="1"/>
    <cellStyle name="Lien hypertexte visité" xfId="6157" builtinId="9" hidden="1"/>
    <cellStyle name="Lien hypertexte visité" xfId="6161" builtinId="9" hidden="1"/>
    <cellStyle name="Lien hypertexte visité" xfId="6165" builtinId="9" hidden="1"/>
    <cellStyle name="Lien hypertexte visité" xfId="6169" builtinId="9" hidden="1"/>
    <cellStyle name="Lien hypertexte visité" xfId="6173" builtinId="9" hidden="1"/>
    <cellStyle name="Lien hypertexte visité" xfId="6177" builtinId="9" hidden="1"/>
    <cellStyle name="Lien hypertexte visité" xfId="6181" builtinId="9" hidden="1"/>
    <cellStyle name="Lien hypertexte visité" xfId="6189" builtinId="9" hidden="1"/>
    <cellStyle name="Lien hypertexte visité" xfId="6193" builtinId="9" hidden="1"/>
    <cellStyle name="Lien hypertexte visité" xfId="6197" builtinId="9" hidden="1"/>
    <cellStyle name="Lien hypertexte visité" xfId="6201" builtinId="9" hidden="1"/>
    <cellStyle name="Lien hypertexte visité" xfId="6205" builtinId="9" hidden="1"/>
    <cellStyle name="Lien hypertexte visité" xfId="6209" builtinId="9" hidden="1"/>
    <cellStyle name="Lien hypertexte visité" xfId="6213" builtinId="9" hidden="1"/>
    <cellStyle name="Lien hypertexte visité" xfId="6221" builtinId="9" hidden="1"/>
    <cellStyle name="Lien hypertexte visité" xfId="6225" builtinId="9" hidden="1"/>
    <cellStyle name="Lien hypertexte visité" xfId="6229" builtinId="9" hidden="1"/>
    <cellStyle name="Lien hypertexte visité" xfId="6233" builtinId="9" hidden="1"/>
    <cellStyle name="Lien hypertexte visité" xfId="6237" builtinId="9" hidden="1"/>
    <cellStyle name="Lien hypertexte visité" xfId="6241" builtinId="9" hidden="1"/>
    <cellStyle name="Lien hypertexte visité" xfId="6245" builtinId="9" hidden="1"/>
    <cellStyle name="Lien hypertexte visité" xfId="6253" builtinId="9" hidden="1"/>
    <cellStyle name="Lien hypertexte visité" xfId="6257" builtinId="9" hidden="1"/>
    <cellStyle name="Lien hypertexte visité" xfId="6261" builtinId="9" hidden="1"/>
    <cellStyle name="Lien hypertexte visité" xfId="6265" builtinId="9" hidden="1"/>
    <cellStyle name="Lien hypertexte visité" xfId="6269" builtinId="9" hidden="1"/>
    <cellStyle name="Lien hypertexte visité" xfId="6273" builtinId="9" hidden="1"/>
    <cellStyle name="Lien hypertexte visité" xfId="6277" builtinId="9" hidden="1"/>
    <cellStyle name="Lien hypertexte visité" xfId="6285" builtinId="9" hidden="1"/>
    <cellStyle name="Lien hypertexte visité" xfId="6289" builtinId="9" hidden="1"/>
    <cellStyle name="Lien hypertexte visité" xfId="6293" builtinId="9" hidden="1"/>
    <cellStyle name="Lien hypertexte visité" xfId="6297" builtinId="9" hidden="1"/>
    <cellStyle name="Lien hypertexte visité" xfId="6301" builtinId="9" hidden="1"/>
    <cellStyle name="Lien hypertexte visité" xfId="6305" builtinId="9" hidden="1"/>
    <cellStyle name="Lien hypertexte visité" xfId="6309" builtinId="9" hidden="1"/>
    <cellStyle name="Lien hypertexte visité" xfId="6317" builtinId="9" hidden="1"/>
    <cellStyle name="Lien hypertexte visité" xfId="6321" builtinId="9" hidden="1"/>
    <cellStyle name="Lien hypertexte visité" xfId="6325" builtinId="9" hidden="1"/>
    <cellStyle name="Lien hypertexte visité" xfId="6329" builtinId="9" hidden="1"/>
    <cellStyle name="Lien hypertexte visité" xfId="6333" builtinId="9" hidden="1"/>
    <cellStyle name="Lien hypertexte visité" xfId="6337" builtinId="9" hidden="1"/>
    <cellStyle name="Lien hypertexte visité" xfId="6341" builtinId="9" hidden="1"/>
    <cellStyle name="Lien hypertexte visité" xfId="6349" builtinId="9" hidden="1"/>
    <cellStyle name="Lien hypertexte visité" xfId="6353" builtinId="9" hidden="1"/>
    <cellStyle name="Lien hypertexte visité" xfId="6357" builtinId="9" hidden="1"/>
    <cellStyle name="Lien hypertexte visité" xfId="6361" builtinId="9" hidden="1"/>
    <cellStyle name="Lien hypertexte visité" xfId="6365" builtinId="9" hidden="1"/>
    <cellStyle name="Lien hypertexte visité" xfId="6369" builtinId="9" hidden="1"/>
    <cellStyle name="Lien hypertexte visité" xfId="6373" builtinId="9" hidden="1"/>
    <cellStyle name="Lien hypertexte visité" xfId="6381" builtinId="9" hidden="1"/>
    <cellStyle name="Lien hypertexte visité" xfId="6385" builtinId="9" hidden="1"/>
    <cellStyle name="Lien hypertexte visité" xfId="6389" builtinId="9" hidden="1"/>
    <cellStyle name="Lien hypertexte visité" xfId="6393" builtinId="9" hidden="1"/>
    <cellStyle name="Lien hypertexte visité" xfId="6397" builtinId="9" hidden="1"/>
    <cellStyle name="Lien hypertexte visité" xfId="6401" builtinId="9" hidden="1"/>
    <cellStyle name="Lien hypertexte visité" xfId="6405" builtinId="9" hidden="1"/>
    <cellStyle name="Lien hypertexte visité" xfId="6413" builtinId="9" hidden="1"/>
    <cellStyle name="Lien hypertexte visité" xfId="6417" builtinId="9" hidden="1"/>
    <cellStyle name="Lien hypertexte visité" xfId="6421" builtinId="9" hidden="1"/>
    <cellStyle name="Lien hypertexte visité" xfId="6425" builtinId="9" hidden="1"/>
    <cellStyle name="Lien hypertexte visité" xfId="6429" builtinId="9" hidden="1"/>
    <cellStyle name="Lien hypertexte visité" xfId="6433" builtinId="9" hidden="1"/>
    <cellStyle name="Lien hypertexte visité" xfId="6437" builtinId="9" hidden="1"/>
    <cellStyle name="Lien hypertexte visité" xfId="6445" builtinId="9" hidden="1"/>
    <cellStyle name="Lien hypertexte visité" xfId="6449" builtinId="9" hidden="1"/>
    <cellStyle name="Lien hypertexte visité" xfId="6453" builtinId="9" hidden="1"/>
    <cellStyle name="Lien hypertexte visité" xfId="6457" builtinId="9" hidden="1"/>
    <cellStyle name="Lien hypertexte visité" xfId="6461" builtinId="9" hidden="1"/>
    <cellStyle name="Lien hypertexte visité" xfId="6465" builtinId="9" hidden="1"/>
    <cellStyle name="Lien hypertexte visité" xfId="6469" builtinId="9" hidden="1"/>
    <cellStyle name="Lien hypertexte visité" xfId="6477" builtinId="9" hidden="1"/>
    <cellStyle name="Lien hypertexte visité" xfId="6481" builtinId="9" hidden="1"/>
    <cellStyle name="Lien hypertexte visité" xfId="6485" builtinId="9" hidden="1"/>
    <cellStyle name="Lien hypertexte visité" xfId="6489" builtinId="9" hidden="1"/>
    <cellStyle name="Lien hypertexte visité" xfId="6493" builtinId="9" hidden="1"/>
    <cellStyle name="Lien hypertexte visité" xfId="6497" builtinId="9" hidden="1"/>
    <cellStyle name="Lien hypertexte visité" xfId="6501" builtinId="9" hidden="1"/>
    <cellStyle name="Lien hypertexte visité" xfId="6509" builtinId="9" hidden="1"/>
    <cellStyle name="Lien hypertexte visité" xfId="6513" builtinId="9" hidden="1"/>
    <cellStyle name="Lien hypertexte visité" xfId="6517" builtinId="9" hidden="1"/>
    <cellStyle name="Lien hypertexte visité" xfId="6521" builtinId="9" hidden="1"/>
    <cellStyle name="Lien hypertexte visité" xfId="6525" builtinId="9" hidden="1"/>
    <cellStyle name="Lien hypertexte visité" xfId="6529" builtinId="9" hidden="1"/>
    <cellStyle name="Lien hypertexte visité" xfId="6533" builtinId="9" hidden="1"/>
    <cellStyle name="Lien hypertexte visité" xfId="6541" builtinId="9" hidden="1"/>
    <cellStyle name="Lien hypertexte visité" xfId="6545" builtinId="9" hidden="1"/>
    <cellStyle name="Lien hypertexte visité" xfId="6549" builtinId="9" hidden="1"/>
    <cellStyle name="Lien hypertexte visité" xfId="6553" builtinId="9" hidden="1"/>
    <cellStyle name="Lien hypertexte visité" xfId="6557" builtinId="9" hidden="1"/>
    <cellStyle name="Lien hypertexte visité" xfId="6561" builtinId="9" hidden="1"/>
    <cellStyle name="Lien hypertexte visité" xfId="6565" builtinId="9" hidden="1"/>
    <cellStyle name="Lien hypertexte visité" xfId="6573" builtinId="9" hidden="1"/>
    <cellStyle name="Lien hypertexte visité" xfId="6577" builtinId="9" hidden="1"/>
    <cellStyle name="Lien hypertexte visité" xfId="6581" builtinId="9" hidden="1"/>
    <cellStyle name="Lien hypertexte visité" xfId="6585" builtinId="9" hidden="1"/>
    <cellStyle name="Lien hypertexte visité" xfId="6589" builtinId="9" hidden="1"/>
    <cellStyle name="Lien hypertexte visité" xfId="6593" builtinId="9" hidden="1"/>
    <cellStyle name="Lien hypertexte visité" xfId="6597" builtinId="9" hidden="1"/>
    <cellStyle name="Lien hypertexte visité" xfId="6605" builtinId="9" hidden="1"/>
    <cellStyle name="Lien hypertexte visité" xfId="6609" builtinId="9" hidden="1"/>
    <cellStyle name="Lien hypertexte visité" xfId="6613" builtinId="9" hidden="1"/>
    <cellStyle name="Lien hypertexte visité" xfId="6617" builtinId="9" hidden="1"/>
    <cellStyle name="Lien hypertexte visité" xfId="6621" builtinId="9" hidden="1"/>
    <cellStyle name="Lien hypertexte visité" xfId="6625" builtinId="9" hidden="1"/>
    <cellStyle name="Lien hypertexte visité" xfId="6629" builtinId="9" hidden="1"/>
    <cellStyle name="Lien hypertexte visité" xfId="6637" builtinId="9" hidden="1"/>
    <cellStyle name="Lien hypertexte visité" xfId="6641" builtinId="9" hidden="1"/>
    <cellStyle name="Lien hypertexte visité" xfId="6645" builtinId="9" hidden="1"/>
    <cellStyle name="Lien hypertexte visité" xfId="6649" builtinId="9" hidden="1"/>
    <cellStyle name="Lien hypertexte visité" xfId="6653" builtinId="9" hidden="1"/>
    <cellStyle name="Lien hypertexte visité" xfId="6657" builtinId="9" hidden="1"/>
    <cellStyle name="Lien hypertexte visité" xfId="6661" builtinId="9" hidden="1"/>
    <cellStyle name="Lien hypertexte visité" xfId="6669" builtinId="9" hidden="1"/>
    <cellStyle name="Lien hypertexte visité" xfId="6673" builtinId="9" hidden="1"/>
    <cellStyle name="Lien hypertexte visité" xfId="6677" builtinId="9" hidden="1"/>
    <cellStyle name="Lien hypertexte visité" xfId="6681" builtinId="9" hidden="1"/>
    <cellStyle name="Lien hypertexte visité" xfId="6685" builtinId="9" hidden="1"/>
    <cellStyle name="Lien hypertexte visité" xfId="6689" builtinId="9" hidden="1"/>
    <cellStyle name="Lien hypertexte visité" xfId="6693" builtinId="9" hidden="1"/>
    <cellStyle name="Lien hypertexte visité" xfId="6701" builtinId="9" hidden="1"/>
    <cellStyle name="Lien hypertexte visité" xfId="6705" builtinId="9" hidden="1"/>
    <cellStyle name="Lien hypertexte visité" xfId="6709" builtinId="9" hidden="1"/>
    <cellStyle name="Lien hypertexte visité" xfId="6713" builtinId="9" hidden="1"/>
    <cellStyle name="Lien hypertexte visité" xfId="6717" builtinId="9" hidden="1"/>
    <cellStyle name="Lien hypertexte visité" xfId="6721" builtinId="9" hidden="1"/>
    <cellStyle name="Lien hypertexte visité" xfId="6725" builtinId="9" hidden="1"/>
    <cellStyle name="Lien hypertexte visité" xfId="6733" builtinId="9" hidden="1"/>
    <cellStyle name="Lien hypertexte visité" xfId="6737" builtinId="9" hidden="1"/>
    <cellStyle name="Lien hypertexte visité" xfId="6741" builtinId="9" hidden="1"/>
    <cellStyle name="Lien hypertexte visité" xfId="6745" builtinId="9" hidden="1"/>
    <cellStyle name="Lien hypertexte visité" xfId="6749" builtinId="9" hidden="1"/>
    <cellStyle name="Lien hypertexte visité" xfId="6753" builtinId="9" hidden="1"/>
    <cellStyle name="Lien hypertexte visité" xfId="6757" builtinId="9" hidden="1"/>
    <cellStyle name="Lien hypertexte visité" xfId="6765" builtinId="9" hidden="1"/>
    <cellStyle name="Lien hypertexte visité" xfId="6769" builtinId="9" hidden="1"/>
    <cellStyle name="Lien hypertexte visité" xfId="6773" builtinId="9" hidden="1"/>
    <cellStyle name="Lien hypertexte visité" xfId="6777" builtinId="9" hidden="1"/>
    <cellStyle name="Lien hypertexte visité" xfId="6781" builtinId="9" hidden="1"/>
    <cellStyle name="Lien hypertexte visité" xfId="6785" builtinId="9" hidden="1"/>
    <cellStyle name="Lien hypertexte visité" xfId="6789" builtinId="9" hidden="1"/>
    <cellStyle name="Lien hypertexte visité" xfId="6797" builtinId="9" hidden="1"/>
    <cellStyle name="Lien hypertexte visité" xfId="6801" builtinId="9" hidden="1"/>
    <cellStyle name="Lien hypertexte visité" xfId="6805" builtinId="9" hidden="1"/>
    <cellStyle name="Lien hypertexte visité" xfId="6809" builtinId="9" hidden="1"/>
    <cellStyle name="Lien hypertexte visité" xfId="6813" builtinId="9" hidden="1"/>
    <cellStyle name="Lien hypertexte visité" xfId="6817" builtinId="9" hidden="1"/>
    <cellStyle name="Lien hypertexte visité" xfId="6821" builtinId="9" hidden="1"/>
    <cellStyle name="Lien hypertexte visité" xfId="6829" builtinId="9" hidden="1"/>
    <cellStyle name="Lien hypertexte visité" xfId="6833" builtinId="9" hidden="1"/>
    <cellStyle name="Lien hypertexte visité" xfId="6837" builtinId="9" hidden="1"/>
    <cellStyle name="Lien hypertexte visité" xfId="6841" builtinId="9" hidden="1"/>
    <cellStyle name="Lien hypertexte visité" xfId="6845" builtinId="9" hidden="1"/>
    <cellStyle name="Lien hypertexte visité" xfId="6849" builtinId="9" hidden="1"/>
    <cellStyle name="Lien hypertexte visité" xfId="6853" builtinId="9" hidden="1"/>
    <cellStyle name="Lien hypertexte visité" xfId="6861" builtinId="9" hidden="1"/>
    <cellStyle name="Lien hypertexte visité" xfId="6865" builtinId="9" hidden="1"/>
    <cellStyle name="Lien hypertexte visité" xfId="6869" builtinId="9" hidden="1"/>
    <cellStyle name="Lien hypertexte visité" xfId="6873" builtinId="9" hidden="1"/>
    <cellStyle name="Lien hypertexte visité" xfId="6877" builtinId="9" hidden="1"/>
    <cellStyle name="Lien hypertexte visité" xfId="6881" builtinId="9" hidden="1"/>
    <cellStyle name="Lien hypertexte visité" xfId="6885" builtinId="9" hidden="1"/>
    <cellStyle name="Lien hypertexte visité" xfId="6893" builtinId="9" hidden="1"/>
    <cellStyle name="Lien hypertexte visité" xfId="6897" builtinId="9" hidden="1"/>
    <cellStyle name="Lien hypertexte visité" xfId="6901" builtinId="9" hidden="1"/>
    <cellStyle name="Lien hypertexte visité" xfId="6905" builtinId="9" hidden="1"/>
    <cellStyle name="Lien hypertexte visité" xfId="6909" builtinId="9" hidden="1"/>
    <cellStyle name="Lien hypertexte visité" xfId="6913" builtinId="9" hidden="1"/>
    <cellStyle name="Lien hypertexte visité" xfId="6917" builtinId="9" hidden="1"/>
    <cellStyle name="Lien hypertexte visité" xfId="6925" builtinId="9" hidden="1"/>
    <cellStyle name="Lien hypertexte visité" xfId="6929" builtinId="9" hidden="1"/>
    <cellStyle name="Lien hypertexte visité" xfId="6933" builtinId="9" hidden="1"/>
    <cellStyle name="Lien hypertexte visité" xfId="6937" builtinId="9" hidden="1"/>
    <cellStyle name="Lien hypertexte visité" xfId="6941" builtinId="9" hidden="1"/>
    <cellStyle name="Lien hypertexte visité" xfId="6945" builtinId="9" hidden="1"/>
    <cellStyle name="Lien hypertexte visité" xfId="6949" builtinId="9" hidden="1"/>
    <cellStyle name="Lien hypertexte visité" xfId="6957" builtinId="9" hidden="1"/>
    <cellStyle name="Lien hypertexte visité" xfId="6961" builtinId="9" hidden="1"/>
    <cellStyle name="Lien hypertexte visité" xfId="6965" builtinId="9" hidden="1"/>
    <cellStyle name="Lien hypertexte visité" xfId="6969" builtinId="9" hidden="1"/>
    <cellStyle name="Lien hypertexte visité" xfId="6973" builtinId="9" hidden="1"/>
    <cellStyle name="Lien hypertexte visité" xfId="6977" builtinId="9" hidden="1"/>
    <cellStyle name="Lien hypertexte visité" xfId="6981" builtinId="9" hidden="1"/>
    <cellStyle name="Lien hypertexte visité" xfId="6989" builtinId="9" hidden="1"/>
    <cellStyle name="Lien hypertexte visité" xfId="6993" builtinId="9" hidden="1"/>
    <cellStyle name="Lien hypertexte visité" xfId="6997" builtinId="9" hidden="1"/>
    <cellStyle name="Lien hypertexte visité" xfId="7001" builtinId="9" hidden="1"/>
    <cellStyle name="Lien hypertexte visité" xfId="7005" builtinId="9" hidden="1"/>
    <cellStyle name="Lien hypertexte visité" xfId="7009" builtinId="9" hidden="1"/>
    <cellStyle name="Lien hypertexte visité" xfId="7013" builtinId="9" hidden="1"/>
    <cellStyle name="Lien hypertexte visité" xfId="7021" builtinId="9" hidden="1"/>
    <cellStyle name="Lien hypertexte visité" xfId="7025" builtinId="9" hidden="1"/>
    <cellStyle name="Lien hypertexte visité" xfId="7029" builtinId="9" hidden="1"/>
    <cellStyle name="Lien hypertexte visité" xfId="7033" builtinId="9" hidden="1"/>
    <cellStyle name="Lien hypertexte visité" xfId="7037" builtinId="9" hidden="1"/>
    <cellStyle name="Lien hypertexte visité" xfId="7041" builtinId="9" hidden="1"/>
    <cellStyle name="Lien hypertexte visité" xfId="7045" builtinId="9" hidden="1"/>
    <cellStyle name="Lien hypertexte visité" xfId="7053" builtinId="9" hidden="1"/>
    <cellStyle name="Lien hypertexte visité" xfId="7057" builtinId="9" hidden="1"/>
    <cellStyle name="Lien hypertexte visité" xfId="7061" builtinId="9" hidden="1"/>
    <cellStyle name="Lien hypertexte visité" xfId="7065" builtinId="9" hidden="1"/>
    <cellStyle name="Lien hypertexte visité" xfId="7069" builtinId="9" hidden="1"/>
    <cellStyle name="Lien hypertexte visité" xfId="7073" builtinId="9" hidden="1"/>
    <cellStyle name="Lien hypertexte visité" xfId="7077" builtinId="9" hidden="1"/>
    <cellStyle name="Lien hypertexte visité" xfId="7085" builtinId="9" hidden="1"/>
    <cellStyle name="Lien hypertexte visité" xfId="7089" builtinId="9" hidden="1"/>
    <cellStyle name="Lien hypertexte visité" xfId="7093" builtinId="9" hidden="1"/>
    <cellStyle name="Lien hypertexte visité" xfId="7097" builtinId="9" hidden="1"/>
    <cellStyle name="Lien hypertexte visité" xfId="7101" builtinId="9" hidden="1"/>
    <cellStyle name="Lien hypertexte visité" xfId="7105" builtinId="9" hidden="1"/>
    <cellStyle name="Lien hypertexte visité" xfId="7109" builtinId="9" hidden="1"/>
    <cellStyle name="Lien hypertexte visité" xfId="7117" builtinId="9" hidden="1"/>
    <cellStyle name="Lien hypertexte visité" xfId="7121" builtinId="9" hidden="1"/>
    <cellStyle name="Lien hypertexte visité" xfId="7125" builtinId="9" hidden="1"/>
    <cellStyle name="Lien hypertexte visité" xfId="7129" builtinId="9" hidden="1"/>
    <cellStyle name="Lien hypertexte visité" xfId="7133" builtinId="9" hidden="1"/>
    <cellStyle name="Lien hypertexte visité" xfId="7137" builtinId="9" hidden="1"/>
    <cellStyle name="Lien hypertexte visité" xfId="7141" builtinId="9" hidden="1"/>
    <cellStyle name="Lien hypertexte visité" xfId="7149" builtinId="9" hidden="1"/>
    <cellStyle name="Lien hypertexte visité" xfId="7153" builtinId="9" hidden="1"/>
    <cellStyle name="Lien hypertexte visité" xfId="7157" builtinId="9" hidden="1"/>
    <cellStyle name="Lien hypertexte visité" xfId="7161" builtinId="9" hidden="1"/>
    <cellStyle name="Lien hypertexte visité" xfId="7165" builtinId="9" hidden="1"/>
    <cellStyle name="Lien hypertexte visité" xfId="7169" builtinId="9" hidden="1"/>
    <cellStyle name="Lien hypertexte visité" xfId="7173" builtinId="9" hidden="1"/>
    <cellStyle name="Lien hypertexte visité" xfId="7181" builtinId="9" hidden="1"/>
    <cellStyle name="Lien hypertexte visité" xfId="7185" builtinId="9" hidden="1"/>
    <cellStyle name="Lien hypertexte visité" xfId="7189" builtinId="9" hidden="1"/>
    <cellStyle name="Lien hypertexte visité" xfId="7193" builtinId="9" hidden="1"/>
    <cellStyle name="Lien hypertexte visité" xfId="7197" builtinId="9" hidden="1"/>
    <cellStyle name="Lien hypertexte visité" xfId="7201" builtinId="9" hidden="1"/>
    <cellStyle name="Lien hypertexte visité" xfId="7205" builtinId="9" hidden="1"/>
    <cellStyle name="Lien hypertexte visité" xfId="7213" builtinId="9" hidden="1"/>
    <cellStyle name="Lien hypertexte visité" xfId="7217" builtinId="9" hidden="1"/>
    <cellStyle name="Lien hypertexte visité" xfId="7221" builtinId="9" hidden="1"/>
    <cellStyle name="Lien hypertexte visité" xfId="7225" builtinId="9" hidden="1"/>
    <cellStyle name="Lien hypertexte visité" xfId="7229" builtinId="9" hidden="1"/>
    <cellStyle name="Lien hypertexte visité" xfId="7233" builtinId="9" hidden="1"/>
    <cellStyle name="Lien hypertexte visité" xfId="7237" builtinId="9" hidden="1"/>
    <cellStyle name="Lien hypertexte visité" xfId="7245" builtinId="9" hidden="1"/>
    <cellStyle name="Lien hypertexte visité" xfId="7249" builtinId="9" hidden="1"/>
    <cellStyle name="Lien hypertexte visité" xfId="7253" builtinId="9" hidden="1"/>
    <cellStyle name="Lien hypertexte visité" xfId="7257" builtinId="9" hidden="1"/>
    <cellStyle name="Lien hypertexte visité" xfId="7261" builtinId="9" hidden="1"/>
    <cellStyle name="Lien hypertexte visité" xfId="7265" builtinId="9" hidden="1"/>
    <cellStyle name="Lien hypertexte visité" xfId="7269" builtinId="9" hidden="1"/>
    <cellStyle name="Lien hypertexte visité" xfId="7277" builtinId="9" hidden="1"/>
    <cellStyle name="Lien hypertexte visité" xfId="7281" builtinId="9" hidden="1"/>
    <cellStyle name="Lien hypertexte visité" xfId="7285" builtinId="9" hidden="1"/>
    <cellStyle name="Lien hypertexte visité" xfId="7289" builtinId="9" hidden="1"/>
    <cellStyle name="Lien hypertexte visité" xfId="7293" builtinId="9" hidden="1"/>
    <cellStyle name="Lien hypertexte visité" xfId="7297" builtinId="9" hidden="1"/>
    <cellStyle name="Lien hypertexte visité" xfId="7301" builtinId="9" hidden="1"/>
    <cellStyle name="Lien hypertexte visité" xfId="7309" builtinId="9" hidden="1"/>
    <cellStyle name="Lien hypertexte visité" xfId="7313" builtinId="9" hidden="1"/>
    <cellStyle name="Lien hypertexte visité" xfId="7317" builtinId="9" hidden="1"/>
    <cellStyle name="Lien hypertexte visité" xfId="7321" builtinId="9" hidden="1"/>
    <cellStyle name="Lien hypertexte visité" xfId="7325" builtinId="9" hidden="1"/>
    <cellStyle name="Lien hypertexte visité" xfId="7329" builtinId="9" hidden="1"/>
    <cellStyle name="Lien hypertexte visité" xfId="7333" builtinId="9" hidden="1"/>
    <cellStyle name="Lien hypertexte visité" xfId="7341" builtinId="9" hidden="1"/>
    <cellStyle name="Lien hypertexte visité" xfId="7345" builtinId="9" hidden="1"/>
    <cellStyle name="Lien hypertexte visité" xfId="7349" builtinId="9" hidden="1"/>
    <cellStyle name="Lien hypertexte visité" xfId="7353" builtinId="9" hidden="1"/>
    <cellStyle name="Lien hypertexte visité" xfId="7357" builtinId="9" hidden="1"/>
    <cellStyle name="Lien hypertexte visité" xfId="7361" builtinId="9" hidden="1"/>
    <cellStyle name="Lien hypertexte visité" xfId="7365" builtinId="9" hidden="1"/>
    <cellStyle name="Lien hypertexte visité" xfId="7373" builtinId="9" hidden="1"/>
    <cellStyle name="Lien hypertexte visité" xfId="7377" builtinId="9" hidden="1"/>
    <cellStyle name="Lien hypertexte visité" xfId="7381" builtinId="9" hidden="1"/>
    <cellStyle name="Lien hypertexte visité" xfId="7385" builtinId="9" hidden="1"/>
    <cellStyle name="Lien hypertexte visité" xfId="7389" builtinId="9" hidden="1"/>
    <cellStyle name="Lien hypertexte visité" xfId="7393" builtinId="9" hidden="1"/>
    <cellStyle name="Lien hypertexte visité" xfId="7397" builtinId="9" hidden="1"/>
    <cellStyle name="Lien hypertexte visité" xfId="7405" builtinId="9" hidden="1"/>
    <cellStyle name="Lien hypertexte visité" xfId="7409" builtinId="9" hidden="1"/>
    <cellStyle name="Lien hypertexte visité" xfId="7413" builtinId="9" hidden="1"/>
    <cellStyle name="Lien hypertexte visité" xfId="7417" builtinId="9" hidden="1"/>
    <cellStyle name="Lien hypertexte visité" xfId="7421" builtinId="9" hidden="1"/>
    <cellStyle name="Lien hypertexte visité" xfId="7425" builtinId="9" hidden="1"/>
    <cellStyle name="Lien hypertexte visité" xfId="7429" builtinId="9" hidden="1"/>
    <cellStyle name="Lien hypertexte visité" xfId="7437" builtinId="9" hidden="1"/>
    <cellStyle name="Lien hypertexte visité" xfId="7441" builtinId="9" hidden="1"/>
    <cellStyle name="Lien hypertexte visité" xfId="7445" builtinId="9" hidden="1"/>
    <cellStyle name="Lien hypertexte visité" xfId="7449" builtinId="9" hidden="1"/>
    <cellStyle name="Lien hypertexte visité" xfId="7453" builtinId="9" hidden="1"/>
    <cellStyle name="Lien hypertexte visité" xfId="7457" builtinId="9" hidden="1"/>
    <cellStyle name="Lien hypertexte visité" xfId="7461" builtinId="9" hidden="1"/>
    <cellStyle name="Lien hypertexte visité" xfId="7469" builtinId="9" hidden="1"/>
    <cellStyle name="Lien hypertexte visité" xfId="7473" builtinId="9" hidden="1"/>
    <cellStyle name="Lien hypertexte visité" xfId="7477" builtinId="9" hidden="1"/>
    <cellStyle name="Lien hypertexte visité" xfId="7481" builtinId="9" hidden="1"/>
    <cellStyle name="Lien hypertexte visité" xfId="7485" builtinId="9" hidden="1"/>
    <cellStyle name="Lien hypertexte visité" xfId="7489" builtinId="9" hidden="1"/>
    <cellStyle name="Lien hypertexte visité" xfId="7493" builtinId="9" hidden="1"/>
    <cellStyle name="Lien hypertexte visité" xfId="7501" builtinId="9" hidden="1"/>
    <cellStyle name="Lien hypertexte visité" xfId="7505" builtinId="9" hidden="1"/>
    <cellStyle name="Lien hypertexte visité" xfId="7509" builtinId="9" hidden="1"/>
    <cellStyle name="Lien hypertexte visité" xfId="7513" builtinId="9" hidden="1"/>
    <cellStyle name="Lien hypertexte visité" xfId="7517" builtinId="9" hidden="1"/>
    <cellStyle name="Lien hypertexte visité" xfId="7521" builtinId="9" hidden="1"/>
    <cellStyle name="Lien hypertexte visité" xfId="7525" builtinId="9" hidden="1"/>
    <cellStyle name="Lien hypertexte visité" xfId="7533" builtinId="9" hidden="1"/>
    <cellStyle name="Lien hypertexte visité" xfId="7537" builtinId="9" hidden="1"/>
    <cellStyle name="Lien hypertexte visité" xfId="7541" builtinId="9" hidden="1"/>
    <cellStyle name="Lien hypertexte visité" xfId="7545" builtinId="9" hidden="1"/>
    <cellStyle name="Lien hypertexte visité" xfId="7549" builtinId="9" hidden="1"/>
    <cellStyle name="Lien hypertexte visité" xfId="7553" builtinId="9" hidden="1"/>
    <cellStyle name="Lien hypertexte visité" xfId="7557" builtinId="9" hidden="1"/>
    <cellStyle name="Lien hypertexte visité" xfId="7565" builtinId="9" hidden="1"/>
    <cellStyle name="Lien hypertexte visité" xfId="7569" builtinId="9" hidden="1"/>
    <cellStyle name="Lien hypertexte visité" xfId="7573" builtinId="9" hidden="1"/>
    <cellStyle name="Lien hypertexte visité" xfId="7577" builtinId="9" hidden="1"/>
    <cellStyle name="Lien hypertexte visité" xfId="7581" builtinId="9" hidden="1"/>
    <cellStyle name="Lien hypertexte visité" xfId="7585" builtinId="9" hidden="1"/>
    <cellStyle name="Lien hypertexte visité" xfId="7589" builtinId="9" hidden="1"/>
    <cellStyle name="Lien hypertexte visité" xfId="7597" builtinId="9" hidden="1"/>
    <cellStyle name="Lien hypertexte visité" xfId="7601" builtinId="9" hidden="1"/>
    <cellStyle name="Lien hypertexte visité" xfId="7605" builtinId="9" hidden="1"/>
    <cellStyle name="Lien hypertexte visité" xfId="7609" builtinId="9" hidden="1"/>
    <cellStyle name="Lien hypertexte visité" xfId="7613" builtinId="9" hidden="1"/>
    <cellStyle name="Lien hypertexte visité" xfId="7617" builtinId="9" hidden="1"/>
    <cellStyle name="Lien hypertexte visité" xfId="7621" builtinId="9" hidden="1"/>
    <cellStyle name="Lien hypertexte visité" xfId="7629" builtinId="9" hidden="1"/>
    <cellStyle name="Lien hypertexte visité" xfId="7633" builtinId="9" hidden="1"/>
    <cellStyle name="Lien hypertexte visité" xfId="7637" builtinId="9" hidden="1"/>
    <cellStyle name="Lien hypertexte visité" xfId="7641" builtinId="9" hidden="1"/>
    <cellStyle name="Lien hypertexte visité" xfId="7645" builtinId="9" hidden="1"/>
    <cellStyle name="Lien hypertexte visité" xfId="7649" builtinId="9" hidden="1"/>
    <cellStyle name="Lien hypertexte visité" xfId="7653" builtinId="9" hidden="1"/>
    <cellStyle name="Lien hypertexte visité" xfId="7661" builtinId="9" hidden="1"/>
    <cellStyle name="Lien hypertexte visité" xfId="7665" builtinId="9" hidden="1"/>
    <cellStyle name="Lien hypertexte visité" xfId="7669" builtinId="9" hidden="1"/>
    <cellStyle name="Lien hypertexte visité" xfId="7673" builtinId="9" hidden="1"/>
    <cellStyle name="Lien hypertexte visité" xfId="7677" builtinId="9" hidden="1"/>
    <cellStyle name="Lien hypertexte visité" xfId="7681" builtinId="9" hidden="1"/>
    <cellStyle name="Lien hypertexte visité" xfId="7685" builtinId="9" hidden="1"/>
    <cellStyle name="Lien hypertexte visité" xfId="7693" builtinId="9" hidden="1"/>
    <cellStyle name="Lien hypertexte visité" xfId="7697" builtinId="9" hidden="1"/>
    <cellStyle name="Lien hypertexte visité" xfId="7701" builtinId="9" hidden="1"/>
    <cellStyle name="Lien hypertexte visité" xfId="7705" builtinId="9" hidden="1"/>
    <cellStyle name="Lien hypertexte visité" xfId="7709" builtinId="9" hidden="1"/>
    <cellStyle name="Lien hypertexte visité" xfId="7713" builtinId="9" hidden="1"/>
    <cellStyle name="Lien hypertexte visité" xfId="7717" builtinId="9" hidden="1"/>
    <cellStyle name="Lien hypertexte visité" xfId="7725" builtinId="9" hidden="1"/>
    <cellStyle name="Lien hypertexte visité" xfId="7729" builtinId="9" hidden="1"/>
    <cellStyle name="Lien hypertexte visité" xfId="7733" builtinId="9" hidden="1"/>
    <cellStyle name="Lien hypertexte visité" xfId="7737" builtinId="9" hidden="1"/>
    <cellStyle name="Lien hypertexte visité" xfId="7741" builtinId="9" hidden="1"/>
    <cellStyle name="Lien hypertexte visité" xfId="7745" builtinId="9" hidden="1"/>
    <cellStyle name="Lien hypertexte visité" xfId="7749" builtinId="9" hidden="1"/>
    <cellStyle name="Lien hypertexte visité" xfId="7757" builtinId="9" hidden="1"/>
    <cellStyle name="Lien hypertexte visité" xfId="7761" builtinId="9" hidden="1"/>
    <cellStyle name="Lien hypertexte visité" xfId="7765" builtinId="9" hidden="1"/>
    <cellStyle name="Lien hypertexte visité" xfId="7769" builtinId="9" hidden="1"/>
    <cellStyle name="Lien hypertexte visité" xfId="7773" builtinId="9" hidden="1"/>
    <cellStyle name="Lien hypertexte visité" xfId="7777" builtinId="9" hidden="1"/>
    <cellStyle name="Lien hypertexte visité" xfId="7781" builtinId="9" hidden="1"/>
    <cellStyle name="Lien hypertexte visité" xfId="7789" builtinId="9" hidden="1"/>
    <cellStyle name="Lien hypertexte visité" xfId="7793" builtinId="9" hidden="1"/>
    <cellStyle name="Lien hypertexte visité" xfId="7797" builtinId="9" hidden="1"/>
    <cellStyle name="Lien hypertexte visité" xfId="7801" builtinId="9" hidden="1"/>
    <cellStyle name="Lien hypertexte visité" xfId="7805" builtinId="9" hidden="1"/>
    <cellStyle name="Lien hypertexte visité" xfId="7810" builtinId="9" hidden="1"/>
    <cellStyle name="Lien hypertexte visité" xfId="7814" builtinId="9" hidden="1"/>
    <cellStyle name="Lien hypertexte visité" xfId="7822" builtinId="9" hidden="1"/>
    <cellStyle name="Lien hypertexte visité" xfId="7826" builtinId="9" hidden="1"/>
    <cellStyle name="Lien hypertexte visité" xfId="7830" builtinId="9" hidden="1"/>
    <cellStyle name="Lien hypertexte visité" xfId="7834" builtinId="9" hidden="1"/>
    <cellStyle name="Lien hypertexte visité" xfId="7838" builtinId="9" hidden="1"/>
    <cellStyle name="Lien hypertexte visité" xfId="7842" builtinId="9" hidden="1"/>
    <cellStyle name="Lien hypertexte visité" xfId="7846" builtinId="9" hidden="1"/>
    <cellStyle name="Lien hypertexte visité" xfId="7854" builtinId="9" hidden="1"/>
    <cellStyle name="Lien hypertexte visité" xfId="7858" builtinId="9" hidden="1"/>
    <cellStyle name="Lien hypertexte visité" xfId="7862" builtinId="9" hidden="1"/>
    <cellStyle name="Lien hypertexte visité" xfId="7866" builtinId="9" hidden="1"/>
    <cellStyle name="Lien hypertexte visité" xfId="7870" builtinId="9" hidden="1"/>
    <cellStyle name="Lien hypertexte visité" xfId="7874" builtinId="9" hidden="1"/>
    <cellStyle name="Lien hypertexte visité" xfId="7878" builtinId="9" hidden="1"/>
    <cellStyle name="Lien hypertexte visité" xfId="7886" builtinId="9" hidden="1"/>
    <cellStyle name="Lien hypertexte visité" xfId="7890" builtinId="9" hidden="1"/>
    <cellStyle name="Lien hypertexte visité" xfId="7894" builtinId="9" hidden="1"/>
    <cellStyle name="Lien hypertexte visité" xfId="7898" builtinId="9" hidden="1"/>
    <cellStyle name="Lien hypertexte visité" xfId="7902" builtinId="9" hidden="1"/>
    <cellStyle name="Lien hypertexte visité" xfId="7906" builtinId="9" hidden="1"/>
    <cellStyle name="Lien hypertexte visité" xfId="7910" builtinId="9" hidden="1"/>
    <cellStyle name="Lien hypertexte visité" xfId="7918" builtinId="9" hidden="1"/>
    <cellStyle name="Lien hypertexte visité" xfId="7922" builtinId="9" hidden="1"/>
    <cellStyle name="Lien hypertexte visité" xfId="7926" builtinId="9" hidden="1"/>
    <cellStyle name="Lien hypertexte visité" xfId="7930" builtinId="9" hidden="1"/>
    <cellStyle name="Lien hypertexte visité" xfId="7934" builtinId="9" hidden="1"/>
    <cellStyle name="Lien hypertexte visité" xfId="7938" builtinId="9" hidden="1"/>
    <cellStyle name="Lien hypertexte visité" xfId="7942" builtinId="9" hidden="1"/>
    <cellStyle name="Lien hypertexte visité" xfId="7950" builtinId="9" hidden="1"/>
    <cellStyle name="Lien hypertexte visité" xfId="7954" builtinId="9" hidden="1"/>
    <cellStyle name="Lien hypertexte visité" xfId="7958" builtinId="9" hidden="1"/>
    <cellStyle name="Lien hypertexte visité" xfId="7962" builtinId="9" hidden="1"/>
    <cellStyle name="Lien hypertexte visité" xfId="7966" builtinId="9" hidden="1"/>
    <cellStyle name="Lien hypertexte visité" xfId="7970" builtinId="9" hidden="1"/>
    <cellStyle name="Lien hypertexte visité" xfId="7974" builtinId="9" hidden="1"/>
    <cellStyle name="Lien hypertexte visité" xfId="7982" builtinId="9" hidden="1"/>
    <cellStyle name="Lien hypertexte visité" xfId="7986" builtinId="9" hidden="1"/>
    <cellStyle name="Lien hypertexte visité" xfId="7990" builtinId="9" hidden="1"/>
    <cellStyle name="Lien hypertexte visité" xfId="7994" builtinId="9" hidden="1"/>
    <cellStyle name="Lien hypertexte visité" xfId="7998" builtinId="9" hidden="1"/>
    <cellStyle name="Lien hypertexte visité" xfId="8002" builtinId="9" hidden="1"/>
    <cellStyle name="Lien hypertexte visité" xfId="8006" builtinId="9" hidden="1"/>
    <cellStyle name="Lien hypertexte visité" xfId="8014" builtinId="9" hidden="1"/>
    <cellStyle name="Lien hypertexte visité" xfId="8018" builtinId="9" hidden="1"/>
    <cellStyle name="Lien hypertexte visité" xfId="8022" builtinId="9" hidden="1"/>
    <cellStyle name="Lien hypertexte visité" xfId="8026" builtinId="9" hidden="1"/>
    <cellStyle name="Lien hypertexte visité" xfId="8030" builtinId="9" hidden="1"/>
    <cellStyle name="Lien hypertexte visité" xfId="8034" builtinId="9" hidden="1"/>
    <cellStyle name="Lien hypertexte visité" xfId="8038" builtinId="9" hidden="1"/>
    <cellStyle name="Lien hypertexte visité" xfId="8046" builtinId="9" hidden="1"/>
    <cellStyle name="Lien hypertexte visité" xfId="8050" builtinId="9" hidden="1"/>
    <cellStyle name="Lien hypertexte visité" xfId="8054" builtinId="9" hidden="1"/>
    <cellStyle name="Lien hypertexte visité" xfId="8058" builtinId="9" hidden="1"/>
    <cellStyle name="Lien hypertexte visité" xfId="8062" builtinId="9" hidden="1"/>
    <cellStyle name="Lien hypertexte visité" xfId="8066" builtinId="9" hidden="1"/>
    <cellStyle name="Lien hypertexte visité" xfId="8070" builtinId="9" hidden="1"/>
    <cellStyle name="Lien hypertexte visité" xfId="8078" builtinId="9" hidden="1"/>
    <cellStyle name="Lien hypertexte visité" xfId="8082" builtinId="9" hidden="1"/>
    <cellStyle name="Lien hypertexte visité" xfId="8086" builtinId="9" hidden="1"/>
    <cellStyle name="Lien hypertexte visité" xfId="8090" builtinId="9" hidden="1"/>
    <cellStyle name="Lien hypertexte visité" xfId="8094" builtinId="9" hidden="1"/>
    <cellStyle name="Lien hypertexte visité" xfId="8098" builtinId="9" hidden="1"/>
    <cellStyle name="Lien hypertexte visité" xfId="8102" builtinId="9" hidden="1"/>
    <cellStyle name="Lien hypertexte visité" xfId="8110" builtinId="9" hidden="1"/>
    <cellStyle name="Lien hypertexte visité" xfId="8114" builtinId="9" hidden="1"/>
    <cellStyle name="Lien hypertexte visité" xfId="8118" builtinId="9" hidden="1"/>
    <cellStyle name="Lien hypertexte visité" xfId="8122" builtinId="9" hidden="1"/>
    <cellStyle name="Lien hypertexte visité" xfId="8126" builtinId="9" hidden="1"/>
    <cellStyle name="Lien hypertexte visité" xfId="8130" builtinId="9" hidden="1"/>
    <cellStyle name="Lien hypertexte visité" xfId="8134" builtinId="9" hidden="1"/>
    <cellStyle name="Lien hypertexte visité" xfId="8142" builtinId="9" hidden="1"/>
    <cellStyle name="Lien hypertexte visité" xfId="8146" builtinId="9" hidden="1"/>
    <cellStyle name="Lien hypertexte visité" xfId="8150" builtinId="9" hidden="1"/>
    <cellStyle name="Lien hypertexte visité" xfId="8154" builtinId="9" hidden="1"/>
    <cellStyle name="Lien hypertexte visité" xfId="8158" builtinId="9" hidden="1"/>
    <cellStyle name="Lien hypertexte visité" xfId="8162" builtinId="9" hidden="1"/>
    <cellStyle name="Lien hypertexte visité" xfId="8166" builtinId="9" hidden="1"/>
    <cellStyle name="Lien hypertexte visité" xfId="8174" builtinId="9" hidden="1"/>
    <cellStyle name="Lien hypertexte visité" xfId="8178" builtinId="9" hidden="1"/>
    <cellStyle name="Lien hypertexte visité" xfId="8182" builtinId="9" hidden="1"/>
    <cellStyle name="Lien hypertexte visité" xfId="8186" builtinId="9" hidden="1"/>
    <cellStyle name="Lien hypertexte visité" xfId="8190" builtinId="9" hidden="1"/>
    <cellStyle name="Lien hypertexte visité" xfId="8194" builtinId="9" hidden="1"/>
    <cellStyle name="Lien hypertexte visité" xfId="8198" builtinId="9" hidden="1"/>
    <cellStyle name="Lien hypertexte visité" xfId="8206" builtinId="9" hidden="1"/>
    <cellStyle name="Lien hypertexte visité" xfId="8210" builtinId="9" hidden="1"/>
    <cellStyle name="Lien hypertexte visité" xfId="8214" builtinId="9" hidden="1"/>
    <cellStyle name="Lien hypertexte visité" xfId="8202" builtinId="9" hidden="1"/>
    <cellStyle name="Lien hypertexte visité" xfId="8170" builtinId="9" hidden="1"/>
    <cellStyle name="Lien hypertexte visité" xfId="8138" builtinId="9" hidden="1"/>
    <cellStyle name="Lien hypertexte visité" xfId="8106" builtinId="9" hidden="1"/>
    <cellStyle name="Lien hypertexte visité" xfId="8074" builtinId="9" hidden="1"/>
    <cellStyle name="Lien hypertexte visité" xfId="8042" builtinId="9" hidden="1"/>
    <cellStyle name="Lien hypertexte visité" xfId="8010" builtinId="9" hidden="1"/>
    <cellStyle name="Lien hypertexte visité" xfId="7978" builtinId="9" hidden="1"/>
    <cellStyle name="Lien hypertexte visité" xfId="7946" builtinId="9" hidden="1"/>
    <cellStyle name="Lien hypertexte visité" xfId="7914" builtinId="9" hidden="1"/>
    <cellStyle name="Lien hypertexte visité" xfId="7882" builtinId="9" hidden="1"/>
    <cellStyle name="Lien hypertexte visité" xfId="7850" builtinId="9" hidden="1"/>
    <cellStyle name="Lien hypertexte visité" xfId="7818" builtinId="9" hidden="1"/>
    <cellStyle name="Lien hypertexte visité" xfId="7785" builtinId="9" hidden="1"/>
    <cellStyle name="Lien hypertexte visité" xfId="7753" builtinId="9" hidden="1"/>
    <cellStyle name="Lien hypertexte visité" xfId="7721" builtinId="9" hidden="1"/>
    <cellStyle name="Lien hypertexte visité" xfId="7689" builtinId="9" hidden="1"/>
    <cellStyle name="Lien hypertexte visité" xfId="7657" builtinId="9" hidden="1"/>
    <cellStyle name="Lien hypertexte visité" xfId="7625" builtinId="9" hidden="1"/>
    <cellStyle name="Lien hypertexte visité" xfId="7593" builtinId="9" hidden="1"/>
    <cellStyle name="Lien hypertexte visité" xfId="7561" builtinId="9" hidden="1"/>
    <cellStyle name="Lien hypertexte visité" xfId="7529" builtinId="9" hidden="1"/>
    <cellStyle name="Lien hypertexte visité" xfId="7497" builtinId="9" hidden="1"/>
    <cellStyle name="Lien hypertexte visité" xfId="7465" builtinId="9" hidden="1"/>
    <cellStyle name="Lien hypertexte visité" xfId="7433" builtinId="9" hidden="1"/>
    <cellStyle name="Lien hypertexte visité" xfId="7401" builtinId="9" hidden="1"/>
    <cellStyle name="Lien hypertexte visité" xfId="7369" builtinId="9" hidden="1"/>
    <cellStyle name="Lien hypertexte visité" xfId="7337" builtinId="9" hidden="1"/>
    <cellStyle name="Lien hypertexte visité" xfId="7305" builtinId="9" hidden="1"/>
    <cellStyle name="Lien hypertexte visité" xfId="7273" builtinId="9" hidden="1"/>
    <cellStyle name="Lien hypertexte visité" xfId="7241" builtinId="9" hidden="1"/>
    <cellStyle name="Lien hypertexte visité" xfId="7209" builtinId="9" hidden="1"/>
    <cellStyle name="Lien hypertexte visité" xfId="7177" builtinId="9" hidden="1"/>
    <cellStyle name="Lien hypertexte visité" xfId="7145" builtinId="9" hidden="1"/>
    <cellStyle name="Lien hypertexte visité" xfId="7113" builtinId="9" hidden="1"/>
    <cellStyle name="Lien hypertexte visité" xfId="7081" builtinId="9" hidden="1"/>
    <cellStyle name="Lien hypertexte visité" xfId="7049" builtinId="9" hidden="1"/>
    <cellStyle name="Lien hypertexte visité" xfId="7017" builtinId="9" hidden="1"/>
    <cellStyle name="Lien hypertexte visité" xfId="6985" builtinId="9" hidden="1"/>
    <cellStyle name="Lien hypertexte visité" xfId="6953" builtinId="9" hidden="1"/>
    <cellStyle name="Lien hypertexte visité" xfId="6921" builtinId="9" hidden="1"/>
    <cellStyle name="Lien hypertexte visité" xfId="6889" builtinId="9" hidden="1"/>
    <cellStyle name="Lien hypertexte visité" xfId="6857" builtinId="9" hidden="1"/>
    <cellStyle name="Lien hypertexte visité" xfId="6825" builtinId="9" hidden="1"/>
    <cellStyle name="Lien hypertexte visité" xfId="6793" builtinId="9" hidden="1"/>
    <cellStyle name="Lien hypertexte visité" xfId="6761" builtinId="9" hidden="1"/>
    <cellStyle name="Lien hypertexte visité" xfId="6729" builtinId="9" hidden="1"/>
    <cellStyle name="Lien hypertexte visité" xfId="6697" builtinId="9" hidden="1"/>
    <cellStyle name="Lien hypertexte visité" xfId="6665" builtinId="9" hidden="1"/>
    <cellStyle name="Lien hypertexte visité" xfId="6633" builtinId="9" hidden="1"/>
    <cellStyle name="Lien hypertexte visité" xfId="6601" builtinId="9" hidden="1"/>
    <cellStyle name="Lien hypertexte visité" xfId="6569" builtinId="9" hidden="1"/>
    <cellStyle name="Lien hypertexte visité" xfId="6537" builtinId="9" hidden="1"/>
    <cellStyle name="Lien hypertexte visité" xfId="6505" builtinId="9" hidden="1"/>
    <cellStyle name="Lien hypertexte visité" xfId="6473" builtinId="9" hidden="1"/>
    <cellStyle name="Lien hypertexte visité" xfId="6441" builtinId="9" hidden="1"/>
    <cellStyle name="Lien hypertexte visité" xfId="6409" builtinId="9" hidden="1"/>
    <cellStyle name="Lien hypertexte visité" xfId="6377" builtinId="9" hidden="1"/>
    <cellStyle name="Lien hypertexte visité" xfId="6345" builtinId="9" hidden="1"/>
    <cellStyle name="Lien hypertexte visité" xfId="6313" builtinId="9" hidden="1"/>
    <cellStyle name="Lien hypertexte visité" xfId="6281" builtinId="9" hidden="1"/>
    <cellStyle name="Lien hypertexte visité" xfId="6249" builtinId="9" hidden="1"/>
    <cellStyle name="Lien hypertexte visité" xfId="6217" builtinId="9" hidden="1"/>
    <cellStyle name="Lien hypertexte visité" xfId="6185" builtinId="9" hidden="1"/>
    <cellStyle name="Lien hypertexte visité" xfId="6153" builtinId="9" hidden="1"/>
    <cellStyle name="Lien hypertexte visité" xfId="6121" builtinId="9" hidden="1"/>
    <cellStyle name="Lien hypertexte visité" xfId="6089" builtinId="9" hidden="1"/>
    <cellStyle name="Lien hypertexte visité" xfId="6057" builtinId="9" hidden="1"/>
    <cellStyle name="Lien hypertexte visité" xfId="6025" builtinId="9" hidden="1"/>
    <cellStyle name="Lien hypertexte visité" xfId="5993" builtinId="9" hidden="1"/>
    <cellStyle name="Lien hypertexte visité" xfId="5961" builtinId="9" hidden="1"/>
    <cellStyle name="Lien hypertexte visité" xfId="5929" builtinId="9" hidden="1"/>
    <cellStyle name="Lien hypertexte visité" xfId="5897" builtinId="9" hidden="1"/>
    <cellStyle name="Lien hypertexte visité" xfId="5865" builtinId="9" hidden="1"/>
    <cellStyle name="Lien hypertexte visité" xfId="5833" builtinId="9" hidden="1"/>
    <cellStyle name="Lien hypertexte visité" xfId="5801" builtinId="9" hidden="1"/>
    <cellStyle name="Lien hypertexte visité" xfId="5769" builtinId="9" hidden="1"/>
    <cellStyle name="Lien hypertexte visité" xfId="5737" builtinId="9" hidden="1"/>
    <cellStyle name="Lien hypertexte visité" xfId="5705" builtinId="9" hidden="1"/>
    <cellStyle name="Lien hypertexte visité" xfId="5673" builtinId="9" hidden="1"/>
    <cellStyle name="Lien hypertexte visité" xfId="5641" builtinId="9" hidden="1"/>
    <cellStyle name="Lien hypertexte visité" xfId="5609" builtinId="9" hidden="1"/>
    <cellStyle name="Lien hypertexte visité" xfId="5577" builtinId="9" hidden="1"/>
    <cellStyle name="Lien hypertexte visité" xfId="5545" builtinId="9" hidden="1"/>
    <cellStyle name="Lien hypertexte visité" xfId="5513" builtinId="9" hidden="1"/>
    <cellStyle name="Lien hypertexte visité" xfId="5481" builtinId="9" hidden="1"/>
    <cellStyle name="Lien hypertexte visité" xfId="5449" builtinId="9" hidden="1"/>
    <cellStyle name="Lien hypertexte visité" xfId="5417" builtinId="9" hidden="1"/>
    <cellStyle name="Lien hypertexte visité" xfId="5385" builtinId="9" hidden="1"/>
    <cellStyle name="Lien hypertexte visité" xfId="5353" builtinId="9" hidden="1"/>
    <cellStyle name="Lien hypertexte visité" xfId="5321" builtinId="9" hidden="1"/>
    <cellStyle name="Lien hypertexte visité" xfId="5289" builtinId="9" hidden="1"/>
    <cellStyle name="Lien hypertexte visité" xfId="5257" builtinId="9" hidden="1"/>
    <cellStyle name="Lien hypertexte visité" xfId="5225" builtinId="9" hidden="1"/>
    <cellStyle name="Lien hypertexte visité" xfId="5193" builtinId="9" hidden="1"/>
    <cellStyle name="Lien hypertexte visité" xfId="5161" builtinId="9" hidden="1"/>
    <cellStyle name="Lien hypertexte visité" xfId="5129" builtinId="9" hidden="1"/>
    <cellStyle name="Lien hypertexte visité" xfId="5097" builtinId="9" hidden="1"/>
    <cellStyle name="Lien hypertexte visité" xfId="5065" builtinId="9" hidden="1"/>
    <cellStyle name="Lien hypertexte visité" xfId="5033" builtinId="9" hidden="1"/>
    <cellStyle name="Lien hypertexte visité" xfId="5001" builtinId="9" hidden="1"/>
    <cellStyle name="Lien hypertexte visité" xfId="4969" builtinId="9" hidden="1"/>
    <cellStyle name="Lien hypertexte visité" xfId="4937" builtinId="9" hidden="1"/>
    <cellStyle name="Lien hypertexte visité" xfId="4905" builtinId="9" hidden="1"/>
    <cellStyle name="Lien hypertexte visité" xfId="4873" builtinId="9" hidden="1"/>
    <cellStyle name="Lien hypertexte visité" xfId="4841" builtinId="9" hidden="1"/>
    <cellStyle name="Lien hypertexte visité" xfId="4809" builtinId="9" hidden="1"/>
    <cellStyle name="Lien hypertexte visité" xfId="4777" builtinId="9" hidden="1"/>
    <cellStyle name="Lien hypertexte visité" xfId="4745" builtinId="9" hidden="1"/>
    <cellStyle name="Lien hypertexte visité" xfId="4713" builtinId="9" hidden="1"/>
    <cellStyle name="Lien hypertexte visité" xfId="4681" builtinId="9" hidden="1"/>
    <cellStyle name="Lien hypertexte visité" xfId="4649" builtinId="9" hidden="1"/>
    <cellStyle name="Lien hypertexte visité" xfId="4617" builtinId="9" hidden="1"/>
    <cellStyle name="Lien hypertexte visité" xfId="4585" builtinId="9" hidden="1"/>
    <cellStyle name="Lien hypertexte visité" xfId="4553" builtinId="9" hidden="1"/>
    <cellStyle name="Lien hypertexte visité" xfId="4521" builtinId="9" hidden="1"/>
    <cellStyle name="Lien hypertexte visité" xfId="4489" builtinId="9" hidden="1"/>
    <cellStyle name="Lien hypertexte visité" xfId="4457" builtinId="9" hidden="1"/>
    <cellStyle name="Lien hypertexte visité" xfId="4425" builtinId="9" hidden="1"/>
    <cellStyle name="Lien hypertexte visité" xfId="4393" builtinId="9" hidden="1"/>
    <cellStyle name="Lien hypertexte visité" xfId="4361" builtinId="9" hidden="1"/>
    <cellStyle name="Lien hypertexte visité" xfId="4329" builtinId="9" hidden="1"/>
    <cellStyle name="Lien hypertexte visité" xfId="4297" builtinId="9" hidden="1"/>
    <cellStyle name="Lien hypertexte visité" xfId="4265" builtinId="9" hidden="1"/>
    <cellStyle name="Lien hypertexte visité" xfId="4233" builtinId="9" hidden="1"/>
    <cellStyle name="Lien hypertexte visité" xfId="4201" builtinId="9" hidden="1"/>
    <cellStyle name="Lien hypertexte visité" xfId="4169" builtinId="9" hidden="1"/>
    <cellStyle name="Lien hypertexte visité" xfId="4137" builtinId="9" hidden="1"/>
    <cellStyle name="Lien hypertexte visité" xfId="4105" builtinId="9" hidden="1"/>
    <cellStyle name="Lien hypertexte visité" xfId="4073" builtinId="9" hidden="1"/>
    <cellStyle name="Lien hypertexte visité" xfId="4041" builtinId="9" hidden="1"/>
    <cellStyle name="Lien hypertexte visité" xfId="4009" builtinId="9" hidden="1"/>
    <cellStyle name="Lien hypertexte visité" xfId="3977" builtinId="9" hidden="1"/>
    <cellStyle name="Lien hypertexte visité" xfId="3945" builtinId="9" hidden="1"/>
    <cellStyle name="Lien hypertexte visité" xfId="2208" builtinId="9" hidden="1"/>
    <cellStyle name="Lien hypertexte visité" xfId="2211" builtinId="9" hidden="1"/>
    <cellStyle name="Lien hypertexte visité" xfId="2215" builtinId="9" hidden="1"/>
    <cellStyle name="Lien hypertexte visité" xfId="2219" builtinId="9" hidden="1"/>
    <cellStyle name="Lien hypertexte visité" xfId="2223" builtinId="9" hidden="1"/>
    <cellStyle name="Lien hypertexte visité" xfId="2227" builtinId="9" hidden="1"/>
    <cellStyle name="Lien hypertexte visité" xfId="2231" builtinId="9" hidden="1"/>
    <cellStyle name="Lien hypertexte visité" xfId="2235" builtinId="9" hidden="1"/>
    <cellStyle name="Lien hypertexte visité" xfId="2239" builtinId="9" hidden="1"/>
    <cellStyle name="Lien hypertexte visité" xfId="2247" builtinId="9" hidden="1"/>
    <cellStyle name="Lien hypertexte visité" xfId="2251" builtinId="9" hidden="1"/>
    <cellStyle name="Lien hypertexte visité" xfId="2255" builtinId="9" hidden="1"/>
    <cellStyle name="Lien hypertexte visité" xfId="2259" builtinId="9" hidden="1"/>
    <cellStyle name="Lien hypertexte visité" xfId="2263" builtinId="9" hidden="1"/>
    <cellStyle name="Lien hypertexte visité" xfId="2267" builtinId="9" hidden="1"/>
    <cellStyle name="Lien hypertexte visité" xfId="2271" builtinId="9" hidden="1"/>
    <cellStyle name="Lien hypertexte visité" xfId="2275" builtinId="9" hidden="1"/>
    <cellStyle name="Lien hypertexte visité" xfId="2279" builtinId="9" hidden="1"/>
    <cellStyle name="Lien hypertexte visité" xfId="2283" builtinId="9" hidden="1"/>
    <cellStyle name="Lien hypertexte visité" xfId="2287" builtinId="9" hidden="1"/>
    <cellStyle name="Lien hypertexte visité" xfId="2291" builtinId="9" hidden="1"/>
    <cellStyle name="Lien hypertexte visité" xfId="2295" builtinId="9" hidden="1"/>
    <cellStyle name="Lien hypertexte visité" xfId="2299" builtinId="9" hidden="1"/>
    <cellStyle name="Lien hypertexte visité" xfId="2303" builtinId="9" hidden="1"/>
    <cellStyle name="Lien hypertexte visité" xfId="2311" builtinId="9" hidden="1"/>
    <cellStyle name="Lien hypertexte visité" xfId="2315" builtinId="9" hidden="1"/>
    <cellStyle name="Lien hypertexte visité" xfId="2319" builtinId="9" hidden="1"/>
    <cellStyle name="Lien hypertexte visité" xfId="2323" builtinId="9" hidden="1"/>
    <cellStyle name="Lien hypertexte visité" xfId="2327" builtinId="9" hidden="1"/>
    <cellStyle name="Lien hypertexte visité" xfId="2331" builtinId="9" hidden="1"/>
    <cellStyle name="Lien hypertexte visité" xfId="2335" builtinId="9" hidden="1"/>
    <cellStyle name="Lien hypertexte visité" xfId="2339" builtinId="9" hidden="1"/>
    <cellStyle name="Lien hypertexte visité" xfId="2343" builtinId="9" hidden="1"/>
    <cellStyle name="Lien hypertexte visité" xfId="2347" builtinId="9" hidden="1"/>
    <cellStyle name="Lien hypertexte visité" xfId="2351" builtinId="9" hidden="1"/>
    <cellStyle name="Lien hypertexte visité" xfId="2355" builtinId="9" hidden="1"/>
    <cellStyle name="Lien hypertexte visité" xfId="2359" builtinId="9" hidden="1"/>
    <cellStyle name="Lien hypertexte visité" xfId="2363" builtinId="9" hidden="1"/>
    <cellStyle name="Lien hypertexte visité" xfId="2367" builtinId="9" hidden="1"/>
    <cellStyle name="Lien hypertexte visité" xfId="2375" builtinId="9" hidden="1"/>
    <cellStyle name="Lien hypertexte visité" xfId="2379" builtinId="9" hidden="1"/>
    <cellStyle name="Lien hypertexte visité" xfId="2383" builtinId="9" hidden="1"/>
    <cellStyle name="Lien hypertexte visité" xfId="2387" builtinId="9" hidden="1"/>
    <cellStyle name="Lien hypertexte visité" xfId="2391" builtinId="9" hidden="1"/>
    <cellStyle name="Lien hypertexte visité" xfId="2395" builtinId="9" hidden="1"/>
    <cellStyle name="Lien hypertexte visité" xfId="2399" builtinId="9" hidden="1"/>
    <cellStyle name="Lien hypertexte visité" xfId="2403" builtinId="9" hidden="1"/>
    <cellStyle name="Lien hypertexte visité" xfId="2407" builtinId="9" hidden="1"/>
    <cellStyle name="Lien hypertexte visité" xfId="2411" builtinId="9" hidden="1"/>
    <cellStyle name="Lien hypertexte visité" xfId="2415" builtinId="9" hidden="1"/>
    <cellStyle name="Lien hypertexte visité" xfId="2419" builtinId="9" hidden="1"/>
    <cellStyle name="Lien hypertexte visité" xfId="2423" builtinId="9" hidden="1"/>
    <cellStyle name="Lien hypertexte visité" xfId="2427" builtinId="9" hidden="1"/>
    <cellStyle name="Lien hypertexte visité" xfId="2431" builtinId="9" hidden="1"/>
    <cellStyle name="Lien hypertexte visité" xfId="2439" builtinId="9" hidden="1"/>
    <cellStyle name="Lien hypertexte visité" xfId="2443" builtinId="9" hidden="1"/>
    <cellStyle name="Lien hypertexte visité" xfId="2447" builtinId="9" hidden="1"/>
    <cellStyle name="Lien hypertexte visité" xfId="2451" builtinId="9" hidden="1"/>
    <cellStyle name="Lien hypertexte visité" xfId="2455" builtinId="9" hidden="1"/>
    <cellStyle name="Lien hypertexte visité" xfId="2459" builtinId="9" hidden="1"/>
    <cellStyle name="Lien hypertexte visité" xfId="2463" builtinId="9" hidden="1"/>
    <cellStyle name="Lien hypertexte visité" xfId="2467" builtinId="9" hidden="1"/>
    <cellStyle name="Lien hypertexte visité" xfId="2471" builtinId="9" hidden="1"/>
    <cellStyle name="Lien hypertexte visité" xfId="2475" builtinId="9" hidden="1"/>
    <cellStyle name="Lien hypertexte visité" xfId="2479" builtinId="9" hidden="1"/>
    <cellStyle name="Lien hypertexte visité" xfId="2483" builtinId="9" hidden="1"/>
    <cellStyle name="Lien hypertexte visité" xfId="2487" builtinId="9" hidden="1"/>
    <cellStyle name="Lien hypertexte visité" xfId="2491" builtinId="9" hidden="1"/>
    <cellStyle name="Lien hypertexte visité" xfId="2495" builtinId="9" hidden="1"/>
    <cellStyle name="Lien hypertexte visité" xfId="2503" builtinId="9" hidden="1"/>
    <cellStyle name="Lien hypertexte visité" xfId="2507" builtinId="9" hidden="1"/>
    <cellStyle name="Lien hypertexte visité" xfId="2511" builtinId="9" hidden="1"/>
    <cellStyle name="Lien hypertexte visité" xfId="2515" builtinId="9" hidden="1"/>
    <cellStyle name="Lien hypertexte visité" xfId="2519" builtinId="9" hidden="1"/>
    <cellStyle name="Lien hypertexte visité" xfId="2523" builtinId="9" hidden="1"/>
    <cellStyle name="Lien hypertexte visité" xfId="2527" builtinId="9" hidden="1"/>
    <cellStyle name="Lien hypertexte visité" xfId="2531" builtinId="9" hidden="1"/>
    <cellStyle name="Lien hypertexte visité" xfId="2535" builtinId="9" hidden="1"/>
    <cellStyle name="Lien hypertexte visité" xfId="2539" builtinId="9" hidden="1"/>
    <cellStyle name="Lien hypertexte visité" xfId="2543" builtinId="9" hidden="1"/>
    <cellStyle name="Lien hypertexte visité" xfId="2547" builtinId="9" hidden="1"/>
    <cellStyle name="Lien hypertexte visité" xfId="2551" builtinId="9" hidden="1"/>
    <cellStyle name="Lien hypertexte visité" xfId="2555" builtinId="9" hidden="1"/>
    <cellStyle name="Lien hypertexte visité" xfId="2559" builtinId="9" hidden="1"/>
    <cellStyle name="Lien hypertexte visité" xfId="2567" builtinId="9" hidden="1"/>
    <cellStyle name="Lien hypertexte visité" xfId="2571" builtinId="9" hidden="1"/>
    <cellStyle name="Lien hypertexte visité" xfId="2575" builtinId="9" hidden="1"/>
    <cellStyle name="Lien hypertexte visité" xfId="2579" builtinId="9" hidden="1"/>
    <cellStyle name="Lien hypertexte visité" xfId="2583" builtinId="9" hidden="1"/>
    <cellStyle name="Lien hypertexte visité" xfId="2587" builtinId="9" hidden="1"/>
    <cellStyle name="Lien hypertexte visité" xfId="2591" builtinId="9" hidden="1"/>
    <cellStyle name="Lien hypertexte visité" xfId="2595" builtinId="9" hidden="1"/>
    <cellStyle name="Lien hypertexte visité" xfId="2599" builtinId="9" hidden="1"/>
    <cellStyle name="Lien hypertexte visité" xfId="2603" builtinId="9" hidden="1"/>
    <cellStyle name="Lien hypertexte visité" xfId="2607" builtinId="9" hidden="1"/>
    <cellStyle name="Lien hypertexte visité" xfId="2611" builtinId="9" hidden="1"/>
    <cellStyle name="Lien hypertexte visité" xfId="2615" builtinId="9" hidden="1"/>
    <cellStyle name="Lien hypertexte visité" xfId="2619" builtinId="9" hidden="1"/>
    <cellStyle name="Lien hypertexte visité" xfId="2623" builtinId="9" hidden="1"/>
    <cellStyle name="Lien hypertexte visité" xfId="2631" builtinId="9" hidden="1"/>
    <cellStyle name="Lien hypertexte visité" xfId="2635" builtinId="9" hidden="1"/>
    <cellStyle name="Lien hypertexte visité" xfId="2639" builtinId="9" hidden="1"/>
    <cellStyle name="Lien hypertexte visité" xfId="2643" builtinId="9" hidden="1"/>
    <cellStyle name="Lien hypertexte visité" xfId="2647" builtinId="9" hidden="1"/>
    <cellStyle name="Lien hypertexte visité" xfId="2651" builtinId="9" hidden="1"/>
    <cellStyle name="Lien hypertexte visité" xfId="2655" builtinId="9" hidden="1"/>
    <cellStyle name="Lien hypertexte visité" xfId="2659" builtinId="9" hidden="1"/>
    <cellStyle name="Lien hypertexte visité" xfId="2663" builtinId="9" hidden="1"/>
    <cellStyle name="Lien hypertexte visité" xfId="2667" builtinId="9" hidden="1"/>
    <cellStyle name="Lien hypertexte visité" xfId="2671" builtinId="9" hidden="1"/>
    <cellStyle name="Lien hypertexte visité" xfId="2675" builtinId="9" hidden="1"/>
    <cellStyle name="Lien hypertexte visité" xfId="2679" builtinId="9" hidden="1"/>
    <cellStyle name="Lien hypertexte visité" xfId="2683" builtinId="9" hidden="1"/>
    <cellStyle name="Lien hypertexte visité" xfId="2687" builtinId="9" hidden="1"/>
    <cellStyle name="Lien hypertexte visité" xfId="2695" builtinId="9" hidden="1"/>
    <cellStyle name="Lien hypertexte visité" xfId="2699" builtinId="9" hidden="1"/>
    <cellStyle name="Lien hypertexte visité" xfId="2703" builtinId="9" hidden="1"/>
    <cellStyle name="Lien hypertexte visité" xfId="2707" builtinId="9" hidden="1"/>
    <cellStyle name="Lien hypertexte visité" xfId="2711" builtinId="9" hidden="1"/>
    <cellStyle name="Lien hypertexte visité" xfId="2715" builtinId="9" hidden="1"/>
    <cellStyle name="Lien hypertexte visité" xfId="2719" builtinId="9" hidden="1"/>
    <cellStyle name="Lien hypertexte visité" xfId="2723" builtinId="9" hidden="1"/>
    <cellStyle name="Lien hypertexte visité" xfId="2727" builtinId="9" hidden="1"/>
    <cellStyle name="Lien hypertexte visité" xfId="2731" builtinId="9" hidden="1"/>
    <cellStyle name="Lien hypertexte visité" xfId="2735" builtinId="9" hidden="1"/>
    <cellStyle name="Lien hypertexte visité" xfId="2739" builtinId="9" hidden="1"/>
    <cellStyle name="Lien hypertexte visité" xfId="2743" builtinId="9" hidden="1"/>
    <cellStyle name="Lien hypertexte visité" xfId="2747" builtinId="9" hidden="1"/>
    <cellStyle name="Lien hypertexte visité" xfId="2751" builtinId="9" hidden="1"/>
    <cellStyle name="Lien hypertexte visité" xfId="2759" builtinId="9" hidden="1"/>
    <cellStyle name="Lien hypertexte visité" xfId="2763" builtinId="9" hidden="1"/>
    <cellStyle name="Lien hypertexte visité" xfId="2767" builtinId="9" hidden="1"/>
    <cellStyle name="Lien hypertexte visité" xfId="2771" builtinId="9" hidden="1"/>
    <cellStyle name="Lien hypertexte visité" xfId="2775" builtinId="9" hidden="1"/>
    <cellStyle name="Lien hypertexte visité" xfId="2779" builtinId="9" hidden="1"/>
    <cellStyle name="Lien hypertexte visité" xfId="2783" builtinId="9" hidden="1"/>
    <cellStyle name="Lien hypertexte visité" xfId="2787" builtinId="9" hidden="1"/>
    <cellStyle name="Lien hypertexte visité" xfId="2791" builtinId="9" hidden="1"/>
    <cellStyle name="Lien hypertexte visité" xfId="2795" builtinId="9" hidden="1"/>
    <cellStyle name="Lien hypertexte visité" xfId="2799" builtinId="9" hidden="1"/>
    <cellStyle name="Lien hypertexte visité" xfId="2803" builtinId="9" hidden="1"/>
    <cellStyle name="Lien hypertexte visité" xfId="2807" builtinId="9" hidden="1"/>
    <cellStyle name="Lien hypertexte visité" xfId="2811" builtinId="9" hidden="1"/>
    <cellStyle name="Lien hypertexte visité" xfId="2815" builtinId="9" hidden="1"/>
    <cellStyle name="Lien hypertexte visité" xfId="2823" builtinId="9" hidden="1"/>
    <cellStyle name="Lien hypertexte visité" xfId="2827" builtinId="9" hidden="1"/>
    <cellStyle name="Lien hypertexte visité" xfId="2831" builtinId="9" hidden="1"/>
    <cellStyle name="Lien hypertexte visité" xfId="2835" builtinId="9" hidden="1"/>
    <cellStyle name="Lien hypertexte visité" xfId="2839" builtinId="9" hidden="1"/>
    <cellStyle name="Lien hypertexte visité" xfId="2843" builtinId="9" hidden="1"/>
    <cellStyle name="Lien hypertexte visité" xfId="2847" builtinId="9" hidden="1"/>
    <cellStyle name="Lien hypertexte visité" xfId="2851" builtinId="9" hidden="1"/>
    <cellStyle name="Lien hypertexte visité" xfId="2855" builtinId="9" hidden="1"/>
    <cellStyle name="Lien hypertexte visité" xfId="2859" builtinId="9" hidden="1"/>
    <cellStyle name="Lien hypertexte visité" xfId="2863" builtinId="9" hidden="1"/>
    <cellStyle name="Lien hypertexte visité" xfId="2867" builtinId="9" hidden="1"/>
    <cellStyle name="Lien hypertexte visité" xfId="2871" builtinId="9" hidden="1"/>
    <cellStyle name="Lien hypertexte visité" xfId="2875" builtinId="9" hidden="1"/>
    <cellStyle name="Lien hypertexte visité" xfId="2879" builtinId="9" hidden="1"/>
    <cellStyle name="Lien hypertexte visité" xfId="2887" builtinId="9" hidden="1"/>
    <cellStyle name="Lien hypertexte visité" xfId="2891" builtinId="9" hidden="1"/>
    <cellStyle name="Lien hypertexte visité" xfId="2895" builtinId="9" hidden="1"/>
    <cellStyle name="Lien hypertexte visité" xfId="2899" builtinId="9" hidden="1"/>
    <cellStyle name="Lien hypertexte visité" xfId="2903" builtinId="9" hidden="1"/>
    <cellStyle name="Lien hypertexte visité" xfId="2907" builtinId="9" hidden="1"/>
    <cellStyle name="Lien hypertexte visité" xfId="2911" builtinId="9" hidden="1"/>
    <cellStyle name="Lien hypertexte visité" xfId="2915" builtinId="9" hidden="1"/>
    <cellStyle name="Lien hypertexte visité" xfId="2919" builtinId="9" hidden="1"/>
    <cellStyle name="Lien hypertexte visité" xfId="2923" builtinId="9" hidden="1"/>
    <cellStyle name="Lien hypertexte visité" xfId="2927" builtinId="9" hidden="1"/>
    <cellStyle name="Lien hypertexte visité" xfId="2931" builtinId="9" hidden="1"/>
    <cellStyle name="Lien hypertexte visité" xfId="2935" builtinId="9" hidden="1"/>
    <cellStyle name="Lien hypertexte visité" xfId="2939" builtinId="9" hidden="1"/>
    <cellStyle name="Lien hypertexte visité" xfId="2943" builtinId="9" hidden="1"/>
    <cellStyle name="Lien hypertexte visité" xfId="2951" builtinId="9" hidden="1"/>
    <cellStyle name="Lien hypertexte visité" xfId="2955" builtinId="9" hidden="1"/>
    <cellStyle name="Lien hypertexte visité" xfId="2959" builtinId="9" hidden="1"/>
    <cellStyle name="Lien hypertexte visité" xfId="2963" builtinId="9" hidden="1"/>
    <cellStyle name="Lien hypertexte visité" xfId="2967" builtinId="9" hidden="1"/>
    <cellStyle name="Lien hypertexte visité" xfId="2971" builtinId="9" hidden="1"/>
    <cellStyle name="Lien hypertexte visité" xfId="2975" builtinId="9" hidden="1"/>
    <cellStyle name="Lien hypertexte visité" xfId="2979" builtinId="9" hidden="1"/>
    <cellStyle name="Lien hypertexte visité" xfId="2983" builtinId="9" hidden="1"/>
    <cellStyle name="Lien hypertexte visité" xfId="2987" builtinId="9" hidden="1"/>
    <cellStyle name="Lien hypertexte visité" xfId="2991" builtinId="9" hidden="1"/>
    <cellStyle name="Lien hypertexte visité" xfId="2995" builtinId="9" hidden="1"/>
    <cellStyle name="Lien hypertexte visité" xfId="2999" builtinId="9" hidden="1"/>
    <cellStyle name="Lien hypertexte visité" xfId="3003" builtinId="9" hidden="1"/>
    <cellStyle name="Lien hypertexte visité" xfId="3007" builtinId="9" hidden="1"/>
    <cellStyle name="Lien hypertexte visité" xfId="3015" builtinId="9" hidden="1"/>
    <cellStyle name="Lien hypertexte visité" xfId="3019" builtinId="9" hidden="1"/>
    <cellStyle name="Lien hypertexte visité" xfId="3023" builtinId="9" hidden="1"/>
    <cellStyle name="Lien hypertexte visité" xfId="3027" builtinId="9" hidden="1"/>
    <cellStyle name="Lien hypertexte visité" xfId="3031" builtinId="9" hidden="1"/>
    <cellStyle name="Lien hypertexte visité" xfId="3035" builtinId="9" hidden="1"/>
    <cellStyle name="Lien hypertexte visité" xfId="3039" builtinId="9" hidden="1"/>
    <cellStyle name="Lien hypertexte visité" xfId="3043" builtinId="9" hidden="1"/>
    <cellStyle name="Lien hypertexte visité" xfId="3047" builtinId="9" hidden="1"/>
    <cellStyle name="Lien hypertexte visité" xfId="3051" builtinId="9" hidden="1"/>
    <cellStyle name="Lien hypertexte visité" xfId="3055" builtinId="9" hidden="1"/>
    <cellStyle name="Lien hypertexte visité" xfId="3059" builtinId="9" hidden="1"/>
    <cellStyle name="Lien hypertexte visité" xfId="3063" builtinId="9" hidden="1"/>
    <cellStyle name="Lien hypertexte visité" xfId="3067" builtinId="9" hidden="1"/>
    <cellStyle name="Lien hypertexte visité" xfId="3071" builtinId="9" hidden="1"/>
    <cellStyle name="Lien hypertexte visité" xfId="3079" builtinId="9" hidden="1"/>
    <cellStyle name="Lien hypertexte visité" xfId="3083" builtinId="9" hidden="1"/>
    <cellStyle name="Lien hypertexte visité" xfId="3087" builtinId="9" hidden="1"/>
    <cellStyle name="Lien hypertexte visité" xfId="3091" builtinId="9" hidden="1"/>
    <cellStyle name="Lien hypertexte visité" xfId="3095" builtinId="9" hidden="1"/>
    <cellStyle name="Lien hypertexte visité" xfId="3099" builtinId="9" hidden="1"/>
    <cellStyle name="Lien hypertexte visité" xfId="3103" builtinId="9" hidden="1"/>
    <cellStyle name="Lien hypertexte visité" xfId="3107" builtinId="9" hidden="1"/>
    <cellStyle name="Lien hypertexte visité" xfId="3111" builtinId="9" hidden="1"/>
    <cellStyle name="Lien hypertexte visité" xfId="3115" builtinId="9" hidden="1"/>
    <cellStyle name="Lien hypertexte visité" xfId="3119" builtinId="9" hidden="1"/>
    <cellStyle name="Lien hypertexte visité" xfId="3123" builtinId="9" hidden="1"/>
    <cellStyle name="Lien hypertexte visité" xfId="3127" builtinId="9" hidden="1"/>
    <cellStyle name="Lien hypertexte visité" xfId="3131" builtinId="9" hidden="1"/>
    <cellStyle name="Lien hypertexte visité" xfId="3135" builtinId="9" hidden="1"/>
    <cellStyle name="Lien hypertexte visité" xfId="3143" builtinId="9" hidden="1"/>
    <cellStyle name="Lien hypertexte visité" xfId="3147" builtinId="9" hidden="1"/>
    <cellStyle name="Lien hypertexte visité" xfId="3151" builtinId="9" hidden="1"/>
    <cellStyle name="Lien hypertexte visité" xfId="3155" builtinId="9" hidden="1"/>
    <cellStyle name="Lien hypertexte visité" xfId="3159" builtinId="9" hidden="1"/>
    <cellStyle name="Lien hypertexte visité" xfId="3163" builtinId="9" hidden="1"/>
    <cellStyle name="Lien hypertexte visité" xfId="3167" builtinId="9" hidden="1"/>
    <cellStyle name="Lien hypertexte visité" xfId="3171" builtinId="9" hidden="1"/>
    <cellStyle name="Lien hypertexte visité" xfId="3175" builtinId="9" hidden="1"/>
    <cellStyle name="Lien hypertexte visité" xfId="3179" builtinId="9" hidden="1"/>
    <cellStyle name="Lien hypertexte visité" xfId="3183" builtinId="9" hidden="1"/>
    <cellStyle name="Lien hypertexte visité" xfId="3187" builtinId="9" hidden="1"/>
    <cellStyle name="Lien hypertexte visité" xfId="3191" builtinId="9" hidden="1"/>
    <cellStyle name="Lien hypertexte visité" xfId="3195" builtinId="9" hidden="1"/>
    <cellStyle name="Lien hypertexte visité" xfId="3199" builtinId="9" hidden="1"/>
    <cellStyle name="Lien hypertexte visité" xfId="3207" builtinId="9" hidden="1"/>
    <cellStyle name="Lien hypertexte visité" xfId="3211" builtinId="9" hidden="1"/>
    <cellStyle name="Lien hypertexte visité" xfId="3215" builtinId="9" hidden="1"/>
    <cellStyle name="Lien hypertexte visité" xfId="3219" builtinId="9" hidden="1"/>
    <cellStyle name="Lien hypertexte visité" xfId="3223" builtinId="9" hidden="1"/>
    <cellStyle name="Lien hypertexte visité" xfId="3227" builtinId="9" hidden="1"/>
    <cellStyle name="Lien hypertexte visité" xfId="3231" builtinId="9" hidden="1"/>
    <cellStyle name="Lien hypertexte visité" xfId="3235" builtinId="9" hidden="1"/>
    <cellStyle name="Lien hypertexte visité" xfId="3239" builtinId="9" hidden="1"/>
    <cellStyle name="Lien hypertexte visité" xfId="3243" builtinId="9" hidden="1"/>
    <cellStyle name="Lien hypertexte visité" xfId="3247" builtinId="9" hidden="1"/>
    <cellStyle name="Lien hypertexte visité" xfId="3251" builtinId="9" hidden="1"/>
    <cellStyle name="Lien hypertexte visité" xfId="3255" builtinId="9" hidden="1"/>
    <cellStyle name="Lien hypertexte visité" xfId="3259" builtinId="9" hidden="1"/>
    <cellStyle name="Lien hypertexte visité" xfId="3263" builtinId="9" hidden="1"/>
    <cellStyle name="Lien hypertexte visité" xfId="3271" builtinId="9" hidden="1"/>
    <cellStyle name="Lien hypertexte visité" xfId="3275" builtinId="9" hidden="1"/>
    <cellStyle name="Lien hypertexte visité" xfId="3279" builtinId="9" hidden="1"/>
    <cellStyle name="Lien hypertexte visité" xfId="3283" builtinId="9" hidden="1"/>
    <cellStyle name="Lien hypertexte visité" xfId="3287" builtinId="9" hidden="1"/>
    <cellStyle name="Lien hypertexte visité" xfId="3291" builtinId="9" hidden="1"/>
    <cellStyle name="Lien hypertexte visité" xfId="3295" builtinId="9" hidden="1"/>
    <cellStyle name="Lien hypertexte visité" xfId="3299" builtinId="9" hidden="1"/>
    <cellStyle name="Lien hypertexte visité" xfId="3303" builtinId="9" hidden="1"/>
    <cellStyle name="Lien hypertexte visité" xfId="3307" builtinId="9" hidden="1"/>
    <cellStyle name="Lien hypertexte visité" xfId="3311" builtinId="9" hidden="1"/>
    <cellStyle name="Lien hypertexte visité" xfId="3315" builtinId="9" hidden="1"/>
    <cellStyle name="Lien hypertexte visité" xfId="3319" builtinId="9" hidden="1"/>
    <cellStyle name="Lien hypertexte visité" xfId="3323" builtinId="9" hidden="1"/>
    <cellStyle name="Lien hypertexte visité" xfId="3327" builtinId="9" hidden="1"/>
    <cellStyle name="Lien hypertexte visité" xfId="3335" builtinId="9" hidden="1"/>
    <cellStyle name="Lien hypertexte visité" xfId="3339" builtinId="9" hidden="1"/>
    <cellStyle name="Lien hypertexte visité" xfId="3343" builtinId="9" hidden="1"/>
    <cellStyle name="Lien hypertexte visité" xfId="3347" builtinId="9" hidden="1"/>
    <cellStyle name="Lien hypertexte visité" xfId="3351" builtinId="9" hidden="1"/>
    <cellStyle name="Lien hypertexte visité" xfId="3355" builtinId="9" hidden="1"/>
    <cellStyle name="Lien hypertexte visité" xfId="3359" builtinId="9" hidden="1"/>
    <cellStyle name="Lien hypertexte visité" xfId="3363" builtinId="9" hidden="1"/>
    <cellStyle name="Lien hypertexte visité" xfId="3367" builtinId="9" hidden="1"/>
    <cellStyle name="Lien hypertexte visité" xfId="3371" builtinId="9" hidden="1"/>
    <cellStyle name="Lien hypertexte visité" xfId="3375" builtinId="9" hidden="1"/>
    <cellStyle name="Lien hypertexte visité" xfId="3379" builtinId="9" hidden="1"/>
    <cellStyle name="Lien hypertexte visité" xfId="3383" builtinId="9" hidden="1"/>
    <cellStyle name="Lien hypertexte visité" xfId="3387" builtinId="9" hidden="1"/>
    <cellStyle name="Lien hypertexte visité" xfId="3391" builtinId="9" hidden="1"/>
    <cellStyle name="Lien hypertexte visité" xfId="3399" builtinId="9" hidden="1"/>
    <cellStyle name="Lien hypertexte visité" xfId="3403" builtinId="9" hidden="1"/>
    <cellStyle name="Lien hypertexte visité" xfId="3407" builtinId="9" hidden="1"/>
    <cellStyle name="Lien hypertexte visité" xfId="3411" builtinId="9" hidden="1"/>
    <cellStyle name="Lien hypertexte visité" xfId="3415" builtinId="9" hidden="1"/>
    <cellStyle name="Lien hypertexte visité" xfId="3419" builtinId="9" hidden="1"/>
    <cellStyle name="Lien hypertexte visité" xfId="3423" builtinId="9" hidden="1"/>
    <cellStyle name="Lien hypertexte visité" xfId="3427" builtinId="9" hidden="1"/>
    <cellStyle name="Lien hypertexte visité" xfId="3431" builtinId="9" hidden="1"/>
    <cellStyle name="Lien hypertexte visité" xfId="3435" builtinId="9" hidden="1"/>
    <cellStyle name="Lien hypertexte visité" xfId="3439" builtinId="9" hidden="1"/>
    <cellStyle name="Lien hypertexte visité" xfId="3443" builtinId="9" hidden="1"/>
    <cellStyle name="Lien hypertexte visité" xfId="3447" builtinId="9" hidden="1"/>
    <cellStyle name="Lien hypertexte visité" xfId="3451" builtinId="9" hidden="1"/>
    <cellStyle name="Lien hypertexte visité" xfId="3455" builtinId="9" hidden="1"/>
    <cellStyle name="Lien hypertexte visité" xfId="3463" builtinId="9" hidden="1"/>
    <cellStyle name="Lien hypertexte visité" xfId="3467" builtinId="9" hidden="1"/>
    <cellStyle name="Lien hypertexte visité" xfId="3471" builtinId="9" hidden="1"/>
    <cellStyle name="Lien hypertexte visité" xfId="3475" builtinId="9" hidden="1"/>
    <cellStyle name="Lien hypertexte visité" xfId="3479" builtinId="9" hidden="1"/>
    <cellStyle name="Lien hypertexte visité" xfId="3483" builtinId="9" hidden="1"/>
    <cellStyle name="Lien hypertexte visité" xfId="3487" builtinId="9" hidden="1"/>
    <cellStyle name="Lien hypertexte visité" xfId="3491" builtinId="9" hidden="1"/>
    <cellStyle name="Lien hypertexte visité" xfId="3495" builtinId="9" hidden="1"/>
    <cellStyle name="Lien hypertexte visité" xfId="3499" builtinId="9" hidden="1"/>
    <cellStyle name="Lien hypertexte visité" xfId="3503" builtinId="9" hidden="1"/>
    <cellStyle name="Lien hypertexte visité" xfId="3507" builtinId="9" hidden="1"/>
    <cellStyle name="Lien hypertexte visité" xfId="3511" builtinId="9" hidden="1"/>
    <cellStyle name="Lien hypertexte visité" xfId="3515" builtinId="9" hidden="1"/>
    <cellStyle name="Lien hypertexte visité" xfId="3519" builtinId="9" hidden="1"/>
    <cellStyle name="Lien hypertexte visité" xfId="3527" builtinId="9" hidden="1"/>
    <cellStyle name="Lien hypertexte visité" xfId="3531" builtinId="9" hidden="1"/>
    <cellStyle name="Lien hypertexte visité" xfId="3535" builtinId="9" hidden="1"/>
    <cellStyle name="Lien hypertexte visité" xfId="3539" builtinId="9" hidden="1"/>
    <cellStyle name="Lien hypertexte visité" xfId="3543" builtinId="9" hidden="1"/>
    <cellStyle name="Lien hypertexte visité" xfId="3547" builtinId="9" hidden="1"/>
    <cellStyle name="Lien hypertexte visité" xfId="3551" builtinId="9" hidden="1"/>
    <cellStyle name="Lien hypertexte visité" xfId="3555" builtinId="9" hidden="1"/>
    <cellStyle name="Lien hypertexte visité" xfId="3560" builtinId="9" hidden="1"/>
    <cellStyle name="Lien hypertexte visité" xfId="3564" builtinId="9" hidden="1"/>
    <cellStyle name="Lien hypertexte visité" xfId="3568" builtinId="9" hidden="1"/>
    <cellStyle name="Lien hypertexte visité" xfId="3572" builtinId="9" hidden="1"/>
    <cellStyle name="Lien hypertexte visité" xfId="3576" builtinId="9" hidden="1"/>
    <cellStyle name="Lien hypertexte visité" xfId="3580" builtinId="9" hidden="1"/>
    <cellStyle name="Lien hypertexte visité" xfId="3584" builtinId="9" hidden="1"/>
    <cellStyle name="Lien hypertexte visité" xfId="3592" builtinId="9" hidden="1"/>
    <cellStyle name="Lien hypertexte visité" xfId="3596" builtinId="9" hidden="1"/>
    <cellStyle name="Lien hypertexte visité" xfId="3600" builtinId="9" hidden="1"/>
    <cellStyle name="Lien hypertexte visité" xfId="3604" builtinId="9" hidden="1"/>
    <cellStyle name="Lien hypertexte visité" xfId="3608" builtinId="9" hidden="1"/>
    <cellStyle name="Lien hypertexte visité" xfId="3612" builtinId="9" hidden="1"/>
    <cellStyle name="Lien hypertexte visité" xfId="3616" builtinId="9" hidden="1"/>
    <cellStyle name="Lien hypertexte visité" xfId="3620" builtinId="9" hidden="1"/>
    <cellStyle name="Lien hypertexte visité" xfId="3624" builtinId="9" hidden="1"/>
    <cellStyle name="Lien hypertexte visité" xfId="3628" builtinId="9" hidden="1"/>
    <cellStyle name="Lien hypertexte visité" xfId="3632" builtinId="9" hidden="1"/>
    <cellStyle name="Lien hypertexte visité" xfId="3636" builtinId="9" hidden="1"/>
    <cellStyle name="Lien hypertexte visité" xfId="3640" builtinId="9" hidden="1"/>
    <cellStyle name="Lien hypertexte visité" xfId="3644" builtinId="9" hidden="1"/>
    <cellStyle name="Lien hypertexte visité" xfId="3648" builtinId="9" hidden="1"/>
    <cellStyle name="Lien hypertexte visité" xfId="3658" builtinId="9" hidden="1"/>
    <cellStyle name="Lien hypertexte visité" xfId="3665" builtinId="9" hidden="1"/>
    <cellStyle name="Lien hypertexte visité" xfId="3669" builtinId="9" hidden="1"/>
    <cellStyle name="Lien hypertexte visité" xfId="3673" builtinId="9" hidden="1"/>
    <cellStyle name="Lien hypertexte visité" xfId="3679" builtinId="9" hidden="1"/>
    <cellStyle name="Lien hypertexte visité" xfId="3683" builtinId="9" hidden="1"/>
    <cellStyle name="Lien hypertexte visité" xfId="3687" builtinId="9" hidden="1"/>
    <cellStyle name="Lien hypertexte visité" xfId="3691" builtinId="9" hidden="1"/>
    <cellStyle name="Lien hypertexte visité" xfId="3696" builtinId="9" hidden="1"/>
    <cellStyle name="Lien hypertexte visité" xfId="3700" builtinId="9" hidden="1"/>
    <cellStyle name="Lien hypertexte visité" xfId="3704" builtinId="9" hidden="1"/>
    <cellStyle name="Lien hypertexte visité" xfId="3708" builtinId="9" hidden="1"/>
    <cellStyle name="Lien hypertexte visité" xfId="3712" builtinId="9" hidden="1"/>
    <cellStyle name="Lien hypertexte visité" xfId="3716" builtinId="9" hidden="1"/>
    <cellStyle name="Lien hypertexte visité" xfId="3720" builtinId="9" hidden="1"/>
    <cellStyle name="Lien hypertexte visité" xfId="3728" builtinId="9" hidden="1"/>
    <cellStyle name="Lien hypertexte visité" xfId="3732" builtinId="9" hidden="1"/>
    <cellStyle name="Lien hypertexte visité" xfId="3736" builtinId="9" hidden="1"/>
    <cellStyle name="Lien hypertexte visité" xfId="3740" builtinId="9" hidden="1"/>
    <cellStyle name="Lien hypertexte visité" xfId="3744" builtinId="9" hidden="1"/>
    <cellStyle name="Lien hypertexte visité" xfId="3748" builtinId="9" hidden="1"/>
    <cellStyle name="Lien hypertexte visité" xfId="3752" builtinId="9" hidden="1"/>
    <cellStyle name="Lien hypertexte visité" xfId="3756" builtinId="9" hidden="1"/>
    <cellStyle name="Lien hypertexte visité" xfId="3760" builtinId="9" hidden="1"/>
    <cellStyle name="Lien hypertexte visité" xfId="3764" builtinId="9" hidden="1"/>
    <cellStyle name="Lien hypertexte visité" xfId="3768" builtinId="9" hidden="1"/>
    <cellStyle name="Lien hypertexte visité" xfId="3772" builtinId="9" hidden="1"/>
    <cellStyle name="Lien hypertexte visité" xfId="3776" builtinId="9" hidden="1"/>
    <cellStyle name="Lien hypertexte visité" xfId="3780" builtinId="9" hidden="1"/>
    <cellStyle name="Lien hypertexte visité" xfId="3784" builtinId="9" hidden="1"/>
    <cellStyle name="Lien hypertexte visité" xfId="3792" builtinId="9" hidden="1"/>
    <cellStyle name="Lien hypertexte visité" xfId="3796" builtinId="9" hidden="1"/>
    <cellStyle name="Lien hypertexte visité" xfId="3800" builtinId="9" hidden="1"/>
    <cellStyle name="Lien hypertexte visité" xfId="3804" builtinId="9" hidden="1"/>
    <cellStyle name="Lien hypertexte visité" xfId="3808" builtinId="9" hidden="1"/>
    <cellStyle name="Lien hypertexte visité" xfId="3812" builtinId="9" hidden="1"/>
    <cellStyle name="Lien hypertexte visité" xfId="3816" builtinId="9" hidden="1"/>
    <cellStyle name="Lien hypertexte visité" xfId="3820" builtinId="9" hidden="1"/>
    <cellStyle name="Lien hypertexte visité" xfId="3824" builtinId="9" hidden="1"/>
    <cellStyle name="Lien hypertexte visité" xfId="3828" builtinId="9" hidden="1"/>
    <cellStyle name="Lien hypertexte visité" xfId="3832" builtinId="9" hidden="1"/>
    <cellStyle name="Lien hypertexte visité" xfId="3836" builtinId="9" hidden="1"/>
    <cellStyle name="Lien hypertexte visité" xfId="3840" builtinId="9" hidden="1"/>
    <cellStyle name="Lien hypertexte visité" xfId="3844" builtinId="9" hidden="1"/>
    <cellStyle name="Lien hypertexte visité" xfId="3848" builtinId="9" hidden="1"/>
    <cellStyle name="Lien hypertexte visité" xfId="3856" builtinId="9" hidden="1"/>
    <cellStyle name="Lien hypertexte visité" xfId="3860" builtinId="9" hidden="1"/>
    <cellStyle name="Lien hypertexte visité" xfId="3864" builtinId="9" hidden="1"/>
    <cellStyle name="Lien hypertexte visité" xfId="3868" builtinId="9" hidden="1"/>
    <cellStyle name="Lien hypertexte visité" xfId="3872" builtinId="9" hidden="1"/>
    <cellStyle name="Lien hypertexte visité" xfId="3876" builtinId="9" hidden="1"/>
    <cellStyle name="Lien hypertexte visité" xfId="3880" builtinId="9" hidden="1"/>
    <cellStyle name="Lien hypertexte visité" xfId="3557" builtinId="9" hidden="1"/>
    <cellStyle name="Lien hypertexte visité" xfId="3889" builtinId="9" hidden="1"/>
    <cellStyle name="Lien hypertexte visité" xfId="3893" builtinId="9" hidden="1"/>
    <cellStyle name="Lien hypertexte visité" xfId="3897" builtinId="9" hidden="1"/>
    <cellStyle name="Lien hypertexte visité" xfId="3901" builtinId="9" hidden="1"/>
    <cellStyle name="Lien hypertexte visité" xfId="3905" builtinId="9" hidden="1"/>
    <cellStyle name="Lien hypertexte visité" xfId="3909" builtinId="9" hidden="1"/>
    <cellStyle name="Lien hypertexte visité" xfId="3913" builtinId="9" hidden="1"/>
    <cellStyle name="Lien hypertexte visité" xfId="3921" builtinId="9" hidden="1"/>
    <cellStyle name="Lien hypertexte visité" xfId="1156" builtinId="9" hidden="1"/>
    <cellStyle name="Lien hypertexte visité" xfId="3925" builtinId="9" hidden="1"/>
    <cellStyle name="Lien hypertexte visité" xfId="3917" builtinId="9" hidden="1"/>
    <cellStyle name="Lien hypertexte visité" xfId="3852" builtinId="9" hidden="1"/>
    <cellStyle name="Lien hypertexte visité" xfId="3788" builtinId="9" hidden="1"/>
    <cellStyle name="Lien hypertexte visité" xfId="3724" builtinId="9" hidden="1"/>
    <cellStyle name="Lien hypertexte visité" xfId="3652" builtinId="9" hidden="1"/>
    <cellStyle name="Lien hypertexte visité" xfId="3588" builtinId="9" hidden="1"/>
    <cellStyle name="Lien hypertexte visité" xfId="3523" builtinId="9" hidden="1"/>
    <cellStyle name="Lien hypertexte visité" xfId="3459" builtinId="9" hidden="1"/>
    <cellStyle name="Lien hypertexte visité" xfId="3395" builtinId="9" hidden="1"/>
    <cellStyle name="Lien hypertexte visité" xfId="3331" builtinId="9" hidden="1"/>
    <cellStyle name="Lien hypertexte visité" xfId="3267" builtinId="9" hidden="1"/>
    <cellStyle name="Lien hypertexte visité" xfId="3203" builtinId="9" hidden="1"/>
    <cellStyle name="Lien hypertexte visité" xfId="3139" builtinId="9" hidden="1"/>
    <cellStyle name="Lien hypertexte visité" xfId="3075" builtinId="9" hidden="1"/>
    <cellStyle name="Lien hypertexte visité" xfId="3011" builtinId="9" hidden="1"/>
    <cellStyle name="Lien hypertexte visité" xfId="2947" builtinId="9" hidden="1"/>
    <cellStyle name="Lien hypertexte visité" xfId="2883" builtinId="9" hidden="1"/>
    <cellStyle name="Lien hypertexte visité" xfId="2819" builtinId="9" hidden="1"/>
    <cellStyle name="Lien hypertexte visité" xfId="2755" builtinId="9" hidden="1"/>
    <cellStyle name="Lien hypertexte visité" xfId="2691" builtinId="9" hidden="1"/>
    <cellStyle name="Lien hypertexte visité" xfId="2627" builtinId="9" hidden="1"/>
    <cellStyle name="Lien hypertexte visité" xfId="2563" builtinId="9" hidden="1"/>
    <cellStyle name="Lien hypertexte visité" xfId="2499" builtinId="9" hidden="1"/>
    <cellStyle name="Lien hypertexte visité" xfId="2435" builtinId="9" hidden="1"/>
    <cellStyle name="Lien hypertexte visité" xfId="2371" builtinId="9" hidden="1"/>
    <cellStyle name="Lien hypertexte visité" xfId="2307" builtinId="9" hidden="1"/>
    <cellStyle name="Lien hypertexte visité" xfId="2243" builtinId="9" hidden="1"/>
    <cellStyle name="Lien hypertexte visité" xfId="1430" builtinId="9" hidden="1"/>
    <cellStyle name="Lien hypertexte visité" xfId="1434" builtinId="9" hidden="1"/>
    <cellStyle name="Lien hypertexte visité" xfId="1438" builtinId="9" hidden="1"/>
    <cellStyle name="Lien hypertexte visité" xfId="1442" builtinId="9" hidden="1"/>
    <cellStyle name="Lien hypertexte visité" xfId="1446" builtinId="9" hidden="1"/>
    <cellStyle name="Lien hypertexte visité" xfId="1450" builtinId="9" hidden="1"/>
    <cellStyle name="Lien hypertexte visité" xfId="1454" builtinId="9" hidden="1"/>
    <cellStyle name="Lien hypertexte visité" xfId="1458" builtinId="9" hidden="1"/>
    <cellStyle name="Lien hypertexte visité" xfId="1462" builtinId="9" hidden="1"/>
    <cellStyle name="Lien hypertexte visité" xfId="1466" builtinId="9" hidden="1"/>
    <cellStyle name="Lien hypertexte visité" xfId="1470" builtinId="9" hidden="1"/>
    <cellStyle name="Lien hypertexte visité" xfId="1478" builtinId="9" hidden="1"/>
    <cellStyle name="Lien hypertexte visité" xfId="1482" builtinId="9" hidden="1"/>
    <cellStyle name="Lien hypertexte visité" xfId="1486" builtinId="9" hidden="1"/>
    <cellStyle name="Lien hypertexte visité" xfId="1490" builtinId="9" hidden="1"/>
    <cellStyle name="Lien hypertexte visité" xfId="1495" builtinId="9" hidden="1"/>
    <cellStyle name="Lien hypertexte visité" xfId="1499" builtinId="9" hidden="1"/>
    <cellStyle name="Lien hypertexte visité" xfId="1503" builtinId="9" hidden="1"/>
    <cellStyle name="Lien hypertexte visité" xfId="1507" builtinId="9" hidden="1"/>
    <cellStyle name="Lien hypertexte visité" xfId="1511" builtinId="9" hidden="1"/>
    <cellStyle name="Lien hypertexte visité" xfId="1515" builtinId="9" hidden="1"/>
    <cellStyle name="Lien hypertexte visité" xfId="1519" builtinId="9" hidden="1"/>
    <cellStyle name="Lien hypertexte visité" xfId="1523" builtinId="9" hidden="1"/>
    <cellStyle name="Lien hypertexte visité" xfId="1527" builtinId="9" hidden="1"/>
    <cellStyle name="Lien hypertexte visité" xfId="1531" builtinId="9" hidden="1"/>
    <cellStyle name="Lien hypertexte visité" xfId="1535" builtinId="9" hidden="1"/>
    <cellStyle name="Lien hypertexte visité" xfId="1539" builtinId="9" hidden="1"/>
    <cellStyle name="Lien hypertexte visité" xfId="1543" builtinId="9" hidden="1"/>
    <cellStyle name="Lien hypertexte visité" xfId="1547" builtinId="9" hidden="1"/>
    <cellStyle name="Lien hypertexte visité" xfId="1551" builtinId="9" hidden="1"/>
    <cellStyle name="Lien hypertexte visité" xfId="1555" builtinId="9" hidden="1"/>
    <cellStyle name="Lien hypertexte visité" xfId="1559" builtinId="9" hidden="1"/>
    <cellStyle name="Lien hypertexte visité" xfId="1563" builtinId="9" hidden="1"/>
    <cellStyle name="Lien hypertexte visité" xfId="1567" builtinId="9" hidden="1"/>
    <cellStyle name="Lien hypertexte visité" xfId="1571" builtinId="9" hidden="1"/>
    <cellStyle name="Lien hypertexte visité" xfId="1575" builtinId="9" hidden="1"/>
    <cellStyle name="Lien hypertexte visité" xfId="1579" builtinId="9" hidden="1"/>
    <cellStyle name="Lien hypertexte visité" xfId="1583" builtinId="9" hidden="1"/>
    <cellStyle name="Lien hypertexte visité" xfId="1587" builtinId="9" hidden="1"/>
    <cellStyle name="Lien hypertexte visité" xfId="1591" builtinId="9" hidden="1"/>
    <cellStyle name="Lien hypertexte visité" xfId="1595" builtinId="9" hidden="1"/>
    <cellStyle name="Lien hypertexte visité" xfId="1599" builtinId="9" hidden="1"/>
    <cellStyle name="Lien hypertexte visité" xfId="1607" builtinId="9" hidden="1"/>
    <cellStyle name="Lien hypertexte visité" xfId="1611" builtinId="9" hidden="1"/>
    <cellStyle name="Lien hypertexte visité" xfId="1615" builtinId="9" hidden="1"/>
    <cellStyle name="Lien hypertexte visité" xfId="1619" builtinId="9" hidden="1"/>
    <cellStyle name="Lien hypertexte visité" xfId="1623" builtinId="9" hidden="1"/>
    <cellStyle name="Lien hypertexte visité" xfId="1627" builtinId="9" hidden="1"/>
    <cellStyle name="Lien hypertexte visité" xfId="1631" builtinId="9" hidden="1"/>
    <cellStyle name="Lien hypertexte visité" xfId="1635" builtinId="9" hidden="1"/>
    <cellStyle name="Lien hypertexte visité" xfId="1639" builtinId="9" hidden="1"/>
    <cellStyle name="Lien hypertexte visité" xfId="1643" builtinId="9" hidden="1"/>
    <cellStyle name="Lien hypertexte visité" xfId="1647" builtinId="9" hidden="1"/>
    <cellStyle name="Lien hypertexte visité" xfId="1651" builtinId="9" hidden="1"/>
    <cellStyle name="Lien hypertexte visité" xfId="1655" builtinId="9" hidden="1"/>
    <cellStyle name="Lien hypertexte visité" xfId="1659" builtinId="9" hidden="1"/>
    <cellStyle name="Lien hypertexte visité" xfId="1663" builtinId="9" hidden="1"/>
    <cellStyle name="Lien hypertexte visité" xfId="1667" builtinId="9" hidden="1"/>
    <cellStyle name="Lien hypertexte visité" xfId="1671" builtinId="9" hidden="1"/>
    <cellStyle name="Lien hypertexte visité" xfId="1675" builtinId="9" hidden="1"/>
    <cellStyle name="Lien hypertexte visité" xfId="1679" builtinId="9" hidden="1"/>
    <cellStyle name="Lien hypertexte visité" xfId="1683" builtinId="9" hidden="1"/>
    <cellStyle name="Lien hypertexte visité" xfId="1687" builtinId="9" hidden="1"/>
    <cellStyle name="Lien hypertexte visité" xfId="1691" builtinId="9" hidden="1"/>
    <cellStyle name="Lien hypertexte visité" xfId="1695" builtinId="9" hidden="1"/>
    <cellStyle name="Lien hypertexte visité" xfId="1699" builtinId="9" hidden="1"/>
    <cellStyle name="Lien hypertexte visité" xfId="1703" builtinId="9" hidden="1"/>
    <cellStyle name="Lien hypertexte visité" xfId="1707" builtinId="9" hidden="1"/>
    <cellStyle name="Lien hypertexte visité" xfId="1711" builtinId="9" hidden="1"/>
    <cellStyle name="Lien hypertexte visité" xfId="1715" builtinId="9" hidden="1"/>
    <cellStyle name="Lien hypertexte visité" xfId="1719" builtinId="9" hidden="1"/>
    <cellStyle name="Lien hypertexte visité" xfId="1723" builtinId="9" hidden="1"/>
    <cellStyle name="Lien hypertexte visité" xfId="1727" builtinId="9" hidden="1"/>
    <cellStyle name="Lien hypertexte visité" xfId="1735" builtinId="9" hidden="1"/>
    <cellStyle name="Lien hypertexte visité" xfId="1739" builtinId="9" hidden="1"/>
    <cellStyle name="Lien hypertexte visité" xfId="1743" builtinId="9" hidden="1"/>
    <cellStyle name="Lien hypertexte visité" xfId="1747" builtinId="9" hidden="1"/>
    <cellStyle name="Lien hypertexte visité" xfId="1751" builtinId="9" hidden="1"/>
    <cellStyle name="Lien hypertexte visité" xfId="1755" builtinId="9" hidden="1"/>
    <cellStyle name="Lien hypertexte visité" xfId="1759" builtinId="9" hidden="1"/>
    <cellStyle name="Lien hypertexte visité" xfId="1763" builtinId="9" hidden="1"/>
    <cellStyle name="Lien hypertexte visité" xfId="1767" builtinId="9" hidden="1"/>
    <cellStyle name="Lien hypertexte visité" xfId="1771" builtinId="9" hidden="1"/>
    <cellStyle name="Lien hypertexte visité" xfId="1775" builtinId="9" hidden="1"/>
    <cellStyle name="Lien hypertexte visité" xfId="1779" builtinId="9" hidden="1"/>
    <cellStyle name="Lien hypertexte visité" xfId="1783" builtinId="9" hidden="1"/>
    <cellStyle name="Lien hypertexte visité" xfId="1787" builtinId="9" hidden="1"/>
    <cellStyle name="Lien hypertexte visité" xfId="1791" builtinId="9" hidden="1"/>
    <cellStyle name="Lien hypertexte visité" xfId="1795" builtinId="9" hidden="1"/>
    <cellStyle name="Lien hypertexte visité" xfId="1799" builtinId="9" hidden="1"/>
    <cellStyle name="Lien hypertexte visité" xfId="1803" builtinId="9" hidden="1"/>
    <cellStyle name="Lien hypertexte visité" xfId="1807" builtinId="9" hidden="1"/>
    <cellStyle name="Lien hypertexte visité" xfId="1811" builtinId="9" hidden="1"/>
    <cellStyle name="Lien hypertexte visité" xfId="1815" builtinId="9" hidden="1"/>
    <cellStyle name="Lien hypertexte visité" xfId="1819" builtinId="9" hidden="1"/>
    <cellStyle name="Lien hypertexte visité" xfId="1823" builtinId="9" hidden="1"/>
    <cellStyle name="Lien hypertexte visité" xfId="1827" builtinId="9" hidden="1"/>
    <cellStyle name="Lien hypertexte visité" xfId="1831" builtinId="9" hidden="1"/>
    <cellStyle name="Lien hypertexte visité" xfId="1835" builtinId="9" hidden="1"/>
    <cellStyle name="Lien hypertexte visité" xfId="1839" builtinId="9" hidden="1"/>
    <cellStyle name="Lien hypertexte visité" xfId="1843" builtinId="9" hidden="1"/>
    <cellStyle name="Lien hypertexte visité" xfId="1847" builtinId="9" hidden="1"/>
    <cellStyle name="Lien hypertexte visité" xfId="1851" builtinId="9" hidden="1"/>
    <cellStyle name="Lien hypertexte visité" xfId="1855" builtinId="9" hidden="1"/>
    <cellStyle name="Lien hypertexte visité" xfId="1863" builtinId="9" hidden="1"/>
    <cellStyle name="Lien hypertexte visité" xfId="1867" builtinId="9" hidden="1"/>
    <cellStyle name="Lien hypertexte visité" xfId="1871" builtinId="9" hidden="1"/>
    <cellStyle name="Lien hypertexte visité" xfId="1875" builtinId="9" hidden="1"/>
    <cellStyle name="Lien hypertexte visité" xfId="1879" builtinId="9" hidden="1"/>
    <cellStyle name="Lien hypertexte visité" xfId="1883" builtinId="9" hidden="1"/>
    <cellStyle name="Lien hypertexte visité" xfId="1887" builtinId="9" hidden="1"/>
    <cellStyle name="Lien hypertexte visité" xfId="1891" builtinId="9" hidden="1"/>
    <cellStyle name="Lien hypertexte visité" xfId="1895" builtinId="9" hidden="1"/>
    <cellStyle name="Lien hypertexte visité" xfId="1899" builtinId="9" hidden="1"/>
    <cellStyle name="Lien hypertexte visité" xfId="1903" builtinId="9" hidden="1"/>
    <cellStyle name="Lien hypertexte visité" xfId="1907" builtinId="9" hidden="1"/>
    <cellStyle name="Lien hypertexte visité" xfId="1911" builtinId="9" hidden="1"/>
    <cellStyle name="Lien hypertexte visité" xfId="1915" builtinId="9" hidden="1"/>
    <cellStyle name="Lien hypertexte visité" xfId="1919" builtinId="9" hidden="1"/>
    <cellStyle name="Lien hypertexte visité" xfId="1923" builtinId="9" hidden="1"/>
    <cellStyle name="Lien hypertexte visité" xfId="1927" builtinId="9" hidden="1"/>
    <cellStyle name="Lien hypertexte visité" xfId="1931" builtinId="9" hidden="1"/>
    <cellStyle name="Lien hypertexte visité" xfId="1935" builtinId="9" hidden="1"/>
    <cellStyle name="Lien hypertexte visité" xfId="1939" builtinId="9" hidden="1"/>
    <cellStyle name="Lien hypertexte visité" xfId="1943" builtinId="9" hidden="1"/>
    <cellStyle name="Lien hypertexte visité" xfId="1947" builtinId="9" hidden="1"/>
    <cellStyle name="Lien hypertexte visité" xfId="1951" builtinId="9" hidden="1"/>
    <cellStyle name="Lien hypertexte visité" xfId="1955" builtinId="9" hidden="1"/>
    <cellStyle name="Lien hypertexte visité" xfId="1959" builtinId="9" hidden="1"/>
    <cellStyle name="Lien hypertexte visité" xfId="1963" builtinId="9" hidden="1"/>
    <cellStyle name="Lien hypertexte visité" xfId="1967" builtinId="9" hidden="1"/>
    <cellStyle name="Lien hypertexte visité" xfId="1971" builtinId="9" hidden="1"/>
    <cellStyle name="Lien hypertexte visité" xfId="1975" builtinId="9" hidden="1"/>
    <cellStyle name="Lien hypertexte visité" xfId="1979" builtinId="9" hidden="1"/>
    <cellStyle name="Lien hypertexte visité" xfId="1983" builtinId="9" hidden="1"/>
    <cellStyle name="Lien hypertexte visité" xfId="1991" builtinId="9" hidden="1"/>
    <cellStyle name="Lien hypertexte visité" xfId="1995" builtinId="9" hidden="1"/>
    <cellStyle name="Lien hypertexte visité" xfId="1999" builtinId="9" hidden="1"/>
    <cellStyle name="Lien hypertexte visité" xfId="2003" builtinId="9" hidden="1"/>
    <cellStyle name="Lien hypertexte visité" xfId="2007" builtinId="9" hidden="1"/>
    <cellStyle name="Lien hypertexte visité" xfId="2011" builtinId="9" hidden="1"/>
    <cellStyle name="Lien hypertexte visité" xfId="2015" builtinId="9" hidden="1"/>
    <cellStyle name="Lien hypertexte visité" xfId="2019" builtinId="9" hidden="1"/>
    <cellStyle name="Lien hypertexte visité" xfId="2023" builtinId="9" hidden="1"/>
    <cellStyle name="Lien hypertexte visité" xfId="2027" builtinId="9" hidden="1"/>
    <cellStyle name="Lien hypertexte visité" xfId="2031" builtinId="9" hidden="1"/>
    <cellStyle name="Lien hypertexte visité" xfId="2035" builtinId="9" hidden="1"/>
    <cellStyle name="Lien hypertexte visité" xfId="2039" builtinId="9" hidden="1"/>
    <cellStyle name="Lien hypertexte visité" xfId="2043" builtinId="9" hidden="1"/>
    <cellStyle name="Lien hypertexte visité" xfId="2047" builtinId="9" hidden="1"/>
    <cellStyle name="Lien hypertexte visité" xfId="2051" builtinId="9" hidden="1"/>
    <cellStyle name="Lien hypertexte visité" xfId="2055" builtinId="9" hidden="1"/>
    <cellStyle name="Lien hypertexte visité" xfId="2059" builtinId="9" hidden="1"/>
    <cellStyle name="Lien hypertexte visité" xfId="2063" builtinId="9" hidden="1"/>
    <cellStyle name="Lien hypertexte visité" xfId="2067" builtinId="9" hidden="1"/>
    <cellStyle name="Lien hypertexte visité" xfId="2071" builtinId="9" hidden="1"/>
    <cellStyle name="Lien hypertexte visité" xfId="2075" builtinId="9" hidden="1"/>
    <cellStyle name="Lien hypertexte visité" xfId="2079" builtinId="9" hidden="1"/>
    <cellStyle name="Lien hypertexte visité" xfId="2083" builtinId="9" hidden="1"/>
    <cellStyle name="Lien hypertexte visité" xfId="2087" builtinId="9" hidden="1"/>
    <cellStyle name="Lien hypertexte visité" xfId="2091" builtinId="9" hidden="1"/>
    <cellStyle name="Lien hypertexte visité" xfId="2095" builtinId="9" hidden="1"/>
    <cellStyle name="Lien hypertexte visité" xfId="2099" builtinId="9" hidden="1"/>
    <cellStyle name="Lien hypertexte visité" xfId="2103" builtinId="9" hidden="1"/>
    <cellStyle name="Lien hypertexte visité" xfId="2107" builtinId="9" hidden="1"/>
    <cellStyle name="Lien hypertexte visité" xfId="2111" builtinId="9" hidden="1"/>
    <cellStyle name="Lien hypertexte visité" xfId="2119" builtinId="9" hidden="1"/>
    <cellStyle name="Lien hypertexte visité" xfId="2123" builtinId="9" hidden="1"/>
    <cellStyle name="Lien hypertexte visité" xfId="2127" builtinId="9" hidden="1"/>
    <cellStyle name="Lien hypertexte visité" xfId="2131" builtinId="9" hidden="1"/>
    <cellStyle name="Lien hypertexte visité" xfId="2135" builtinId="9" hidden="1"/>
    <cellStyle name="Lien hypertexte visité" xfId="2139" builtinId="9" hidden="1"/>
    <cellStyle name="Lien hypertexte visité" xfId="2143" builtinId="9" hidden="1"/>
    <cellStyle name="Lien hypertexte visité" xfId="2147" builtinId="9" hidden="1"/>
    <cellStyle name="Lien hypertexte visité" xfId="1494" builtinId="9" hidden="1"/>
    <cellStyle name="Lien hypertexte visité" xfId="2155" builtinId="9" hidden="1"/>
    <cellStyle name="Lien hypertexte visité" xfId="2159" builtinId="9" hidden="1"/>
    <cellStyle name="Lien hypertexte visité" xfId="2163" builtinId="9" hidden="1"/>
    <cellStyle name="Lien hypertexte visité" xfId="2167" builtinId="9" hidden="1"/>
    <cellStyle name="Lien hypertexte visité" xfId="2171" builtinId="9" hidden="1"/>
    <cellStyle name="Lien hypertexte visité" xfId="2175" builtinId="9" hidden="1"/>
    <cellStyle name="Lien hypertexte visité" xfId="2179" builtinId="9" hidden="1"/>
    <cellStyle name="Lien hypertexte visité" xfId="2183" builtinId="9" hidden="1"/>
    <cellStyle name="Lien hypertexte visité" xfId="2187" builtinId="9" hidden="1"/>
    <cellStyle name="Lien hypertexte visité" xfId="2191" builtinId="9" hidden="1"/>
    <cellStyle name="Lien hypertexte visité" xfId="2195" builtinId="9" hidden="1"/>
    <cellStyle name="Lien hypertexte visité" xfId="2199" builtinId="9" hidden="1"/>
    <cellStyle name="Lien hypertexte visité" xfId="2204" builtinId="9" hidden="1"/>
    <cellStyle name="Lien hypertexte visité" xfId="2115" builtinId="9" hidden="1"/>
    <cellStyle name="Lien hypertexte visité" xfId="1987" builtinId="9" hidden="1"/>
    <cellStyle name="Lien hypertexte visité" xfId="1859" builtinId="9" hidden="1"/>
    <cellStyle name="Lien hypertexte visité" xfId="1731" builtinId="9" hidden="1"/>
    <cellStyle name="Lien hypertexte visité" xfId="1603" builtinId="9" hidden="1"/>
    <cellStyle name="Lien hypertexte visité" xfId="1474" builtinId="9" hidden="1"/>
    <cellStyle name="Lien hypertexte visité" xfId="961" builtinId="9" hidden="1"/>
    <cellStyle name="Lien hypertexte visité" xfId="969" builtinId="9" hidden="1"/>
    <cellStyle name="Lien hypertexte visité" xfId="977" builtinId="9" hidden="1"/>
    <cellStyle name="Lien hypertexte visité" xfId="985" builtinId="9" hidden="1"/>
    <cellStyle name="Lien hypertexte visité" xfId="993" builtinId="9" hidden="1"/>
    <cellStyle name="Lien hypertexte visité" xfId="1001" builtinId="9" hidden="1"/>
    <cellStyle name="Lien hypertexte visité" xfId="1009" builtinId="9" hidden="1"/>
    <cellStyle name="Lien hypertexte visité" xfId="1017" builtinId="9" hidden="1"/>
    <cellStyle name="Lien hypertexte visité" xfId="1025" builtinId="9" hidden="1"/>
    <cellStyle name="Lien hypertexte visité" xfId="1033" builtinId="9" hidden="1"/>
    <cellStyle name="Lien hypertexte visité" xfId="1041" builtinId="9" hidden="1"/>
    <cellStyle name="Lien hypertexte visité" xfId="1049" builtinId="9" hidden="1"/>
    <cellStyle name="Lien hypertexte visité" xfId="1057" builtinId="9" hidden="1"/>
    <cellStyle name="Lien hypertexte visité" xfId="1065" builtinId="9" hidden="1"/>
    <cellStyle name="Lien hypertexte visité" xfId="1073" builtinId="9" hidden="1"/>
    <cellStyle name="Lien hypertexte visité" xfId="1081" builtinId="9" hidden="1"/>
    <cellStyle name="Lien hypertexte visité" xfId="1089" builtinId="9" hidden="1"/>
    <cellStyle name="Lien hypertexte visité" xfId="1097" builtinId="9" hidden="1"/>
    <cellStyle name="Lien hypertexte visité" xfId="1105" builtinId="9" hidden="1"/>
    <cellStyle name="Lien hypertexte visité" xfId="1113" builtinId="9" hidden="1"/>
    <cellStyle name="Lien hypertexte visité" xfId="1121" builtinId="9" hidden="1"/>
    <cellStyle name="Lien hypertexte visité" xfId="1129" builtinId="9" hidden="1"/>
    <cellStyle name="Lien hypertexte visité" xfId="1137" builtinId="9" hidden="1"/>
    <cellStyle name="Lien hypertexte visité" xfId="1145" builtinId="9" hidden="1"/>
    <cellStyle name="Lien hypertexte visité" xfId="1152" builtinId="9" hidden="1"/>
    <cellStyle name="Lien hypertexte visité" xfId="1162" builtinId="9" hidden="1"/>
    <cellStyle name="Lien hypertexte visité" xfId="1166" builtinId="9" hidden="1"/>
    <cellStyle name="Lien hypertexte visité" xfId="1170" builtinId="9" hidden="1"/>
    <cellStyle name="Lien hypertexte visité" xfId="1174" builtinId="9" hidden="1"/>
    <cellStyle name="Lien hypertexte visité" xfId="1178" builtinId="9" hidden="1"/>
    <cellStyle name="Lien hypertexte visité" xfId="1182" builtinId="9" hidden="1"/>
    <cellStyle name="Lien hypertexte visité" xfId="1186" builtinId="9" hidden="1"/>
    <cellStyle name="Lien hypertexte visité" xfId="1190" builtinId="9" hidden="1"/>
    <cellStyle name="Lien hypertexte visité" xfId="1194" builtinId="9" hidden="1"/>
    <cellStyle name="Lien hypertexte visité" xfId="1198" builtinId="9" hidden="1"/>
    <cellStyle name="Lien hypertexte visité" xfId="1202" builtinId="9" hidden="1"/>
    <cellStyle name="Lien hypertexte visité" xfId="1206" builtinId="9" hidden="1"/>
    <cellStyle name="Lien hypertexte visité" xfId="1210" builtinId="9" hidden="1"/>
    <cellStyle name="Lien hypertexte visité" xfId="1214" builtinId="9" hidden="1"/>
    <cellStyle name="Lien hypertexte visité" xfId="1222" builtinId="9" hidden="1"/>
    <cellStyle name="Lien hypertexte visité" xfId="1226" builtinId="9" hidden="1"/>
    <cellStyle name="Lien hypertexte visité" xfId="1230" builtinId="9" hidden="1"/>
    <cellStyle name="Lien hypertexte visité" xfId="1234" builtinId="9" hidden="1"/>
    <cellStyle name="Lien hypertexte visité" xfId="1238" builtinId="9" hidden="1"/>
    <cellStyle name="Lien hypertexte visité" xfId="1242" builtinId="9" hidden="1"/>
    <cellStyle name="Lien hypertexte visité" xfId="1246" builtinId="9" hidden="1"/>
    <cellStyle name="Lien hypertexte visité" xfId="1250" builtinId="9" hidden="1"/>
    <cellStyle name="Lien hypertexte visité" xfId="1254" builtinId="9" hidden="1"/>
    <cellStyle name="Lien hypertexte visité" xfId="1258" builtinId="9" hidden="1"/>
    <cellStyle name="Lien hypertexte visité" xfId="1262" builtinId="9" hidden="1"/>
    <cellStyle name="Lien hypertexte visité" xfId="1266" builtinId="9" hidden="1"/>
    <cellStyle name="Lien hypertexte visité" xfId="1270" builtinId="9" hidden="1"/>
    <cellStyle name="Lien hypertexte visité" xfId="1274" builtinId="9" hidden="1"/>
    <cellStyle name="Lien hypertexte visité" xfId="1278" builtinId="9" hidden="1"/>
    <cellStyle name="Lien hypertexte visité" xfId="1282" builtinId="9" hidden="1"/>
    <cellStyle name="Lien hypertexte visité" xfId="1286" builtinId="9" hidden="1"/>
    <cellStyle name="Lien hypertexte visité" xfId="1290" builtinId="9" hidden="1"/>
    <cellStyle name="Lien hypertexte visité" xfId="1294" builtinId="9" hidden="1"/>
    <cellStyle name="Lien hypertexte visité" xfId="1298" builtinId="9" hidden="1"/>
    <cellStyle name="Lien hypertexte visité" xfId="1302" builtinId="9" hidden="1"/>
    <cellStyle name="Lien hypertexte visité" xfId="1306" builtinId="9" hidden="1"/>
    <cellStyle name="Lien hypertexte visité" xfId="1310" builtinId="9" hidden="1"/>
    <cellStyle name="Lien hypertexte visité" xfId="1314" builtinId="9" hidden="1"/>
    <cellStyle name="Lien hypertexte visité" xfId="1318" builtinId="9" hidden="1"/>
    <cellStyle name="Lien hypertexte visité" xfId="1322" builtinId="9" hidden="1"/>
    <cellStyle name="Lien hypertexte visité" xfId="1326" builtinId="9" hidden="1"/>
    <cellStyle name="Lien hypertexte visité" xfId="1330" builtinId="9" hidden="1"/>
    <cellStyle name="Lien hypertexte visité" xfId="1334" builtinId="9" hidden="1"/>
    <cellStyle name="Lien hypertexte visité" xfId="1338" builtinId="9" hidden="1"/>
    <cellStyle name="Lien hypertexte visité" xfId="1342" builtinId="9" hidden="1"/>
    <cellStyle name="Lien hypertexte visité" xfId="1346" builtinId="9" hidden="1"/>
    <cellStyle name="Lien hypertexte visité" xfId="1350" builtinId="9" hidden="1"/>
    <cellStyle name="Lien hypertexte visité" xfId="1354" builtinId="9" hidden="1"/>
    <cellStyle name="Lien hypertexte visité" xfId="1358" builtinId="9" hidden="1"/>
    <cellStyle name="Lien hypertexte visité" xfId="1362" builtinId="9" hidden="1"/>
    <cellStyle name="Lien hypertexte visité" xfId="1366" builtinId="9" hidden="1"/>
    <cellStyle name="Lien hypertexte visité" xfId="1370" builtinId="9" hidden="1"/>
    <cellStyle name="Lien hypertexte visité" xfId="1374" builtinId="9" hidden="1"/>
    <cellStyle name="Lien hypertexte visité" xfId="1378" builtinId="9" hidden="1"/>
    <cellStyle name="Lien hypertexte visité" xfId="1382" builtinId="9" hidden="1"/>
    <cellStyle name="Lien hypertexte visité" xfId="1386" builtinId="9" hidden="1"/>
    <cellStyle name="Lien hypertexte visité" xfId="1390" builtinId="9" hidden="1"/>
    <cellStyle name="Lien hypertexte visité" xfId="1394" builtinId="9" hidden="1"/>
    <cellStyle name="Lien hypertexte visité" xfId="1398" builtinId="9" hidden="1"/>
    <cellStyle name="Lien hypertexte visité" xfId="1402" builtinId="9" hidden="1"/>
    <cellStyle name="Lien hypertexte visité" xfId="1406" builtinId="9" hidden="1"/>
    <cellStyle name="Lien hypertexte visité" xfId="1410" builtinId="9" hidden="1"/>
    <cellStyle name="Lien hypertexte visité" xfId="1414" builtinId="9" hidden="1"/>
    <cellStyle name="Lien hypertexte visité" xfId="1418" builtinId="9" hidden="1"/>
    <cellStyle name="Lien hypertexte visité" xfId="1422" builtinId="9" hidden="1"/>
    <cellStyle name="Lien hypertexte visité" xfId="1426" builtinId="9" hidden="1"/>
    <cellStyle name="Lien hypertexte visité" xfId="1218" builtinId="9" hidden="1"/>
    <cellStyle name="Lien hypertexte visité" xfId="601" builtinId="9" hidden="1"/>
    <cellStyle name="Lien hypertexte visité" xfId="609" builtinId="9" hidden="1"/>
    <cellStyle name="Lien hypertexte visité" xfId="617" builtinId="9" hidden="1"/>
    <cellStyle name="Lien hypertexte visité" xfId="625" builtinId="9" hidden="1"/>
    <cellStyle name="Lien hypertexte visité" xfId="633" builtinId="9" hidden="1"/>
    <cellStyle name="Lien hypertexte visité" xfId="641" builtinId="9" hidden="1"/>
    <cellStyle name="Lien hypertexte visité" xfId="649" builtinId="9" hidden="1"/>
    <cellStyle name="Lien hypertexte visité" xfId="657" builtinId="9" hidden="1"/>
    <cellStyle name="Lien hypertexte visité" xfId="665" builtinId="9" hidden="1"/>
    <cellStyle name="Lien hypertexte visité" xfId="673" builtinId="9" hidden="1"/>
    <cellStyle name="Lien hypertexte visité" xfId="681" builtinId="9" hidden="1"/>
    <cellStyle name="Lien hypertexte visité" xfId="689" builtinId="9" hidden="1"/>
    <cellStyle name="Lien hypertexte visité" xfId="697" builtinId="9" hidden="1"/>
    <cellStyle name="Lien hypertexte visité" xfId="705" builtinId="9" hidden="1"/>
    <cellStyle name="Lien hypertexte visité" xfId="713" builtinId="9" hidden="1"/>
    <cellStyle name="Lien hypertexte visité" xfId="721" builtinId="9" hidden="1"/>
    <cellStyle name="Lien hypertexte visité" xfId="729" builtinId="9" hidden="1"/>
    <cellStyle name="Lien hypertexte visité" xfId="737" builtinId="9" hidden="1"/>
    <cellStyle name="Lien hypertexte visité" xfId="745" builtinId="9" hidden="1"/>
    <cellStyle name="Lien hypertexte visité" xfId="753" builtinId="9" hidden="1"/>
    <cellStyle name="Lien hypertexte visité" xfId="761" builtinId="9" hidden="1"/>
    <cellStyle name="Lien hypertexte visité" xfId="769" builtinId="9" hidden="1"/>
    <cellStyle name="Lien hypertexte visité" xfId="777" builtinId="9" hidden="1"/>
    <cellStyle name="Lien hypertexte visité" xfId="785" builtinId="9" hidden="1"/>
    <cellStyle name="Lien hypertexte visité" xfId="793" builtinId="9" hidden="1"/>
    <cellStyle name="Lien hypertexte visité" xfId="801" builtinId="9" hidden="1"/>
    <cellStyle name="Lien hypertexte visité" xfId="809" builtinId="9" hidden="1"/>
    <cellStyle name="Lien hypertexte visité" xfId="817" builtinId="9" hidden="1"/>
    <cellStyle name="Lien hypertexte visité" xfId="825" builtinId="9" hidden="1"/>
    <cellStyle name="Lien hypertexte visité" xfId="833" builtinId="9" hidden="1"/>
    <cellStyle name="Lien hypertexte visité" xfId="841" builtinId="9" hidden="1"/>
    <cellStyle name="Lien hypertexte visité" xfId="849" builtinId="9" hidden="1"/>
    <cellStyle name="Lien hypertexte visité" xfId="857" builtinId="9" hidden="1"/>
    <cellStyle name="Lien hypertexte visité" xfId="865" builtinId="9" hidden="1"/>
    <cellStyle name="Lien hypertexte visité" xfId="873" builtinId="9" hidden="1"/>
    <cellStyle name="Lien hypertexte visité" xfId="881" builtinId="9" hidden="1"/>
    <cellStyle name="Lien hypertexte visité" xfId="889" builtinId="9" hidden="1"/>
    <cellStyle name="Lien hypertexte visité" xfId="897" builtinId="9" hidden="1"/>
    <cellStyle name="Lien hypertexte visité" xfId="905" builtinId="9" hidden="1"/>
    <cellStyle name="Lien hypertexte visité" xfId="913" builtinId="9" hidden="1"/>
    <cellStyle name="Lien hypertexte visité" xfId="921" builtinId="9" hidden="1"/>
    <cellStyle name="Lien hypertexte visité" xfId="929" builtinId="9" hidden="1"/>
    <cellStyle name="Lien hypertexte visité" xfId="937" builtinId="9" hidden="1"/>
    <cellStyle name="Lien hypertexte visité" xfId="945" builtinId="9" hidden="1"/>
    <cellStyle name="Lien hypertexte visité" xfId="953" builtinId="9" hidden="1"/>
    <cellStyle name="Lien hypertexte visité" xfId="425" builtinId="9" hidden="1"/>
    <cellStyle name="Lien hypertexte visité" xfId="433" builtinId="9" hidden="1"/>
    <cellStyle name="Lien hypertexte visité" xfId="441" builtinId="9" hidden="1"/>
    <cellStyle name="Lien hypertexte visité" xfId="449" builtinId="9" hidden="1"/>
    <cellStyle name="Lien hypertexte visité" xfId="457" builtinId="9" hidden="1"/>
    <cellStyle name="Lien hypertexte visité" xfId="465" builtinId="9" hidden="1"/>
    <cellStyle name="Lien hypertexte visité" xfId="473" builtinId="9" hidden="1"/>
    <cellStyle name="Lien hypertexte visité" xfId="481" builtinId="9" hidden="1"/>
    <cellStyle name="Lien hypertexte visité" xfId="489" builtinId="9" hidden="1"/>
    <cellStyle name="Lien hypertexte visité" xfId="497" builtinId="9" hidden="1"/>
    <cellStyle name="Lien hypertexte visité" xfId="505" builtinId="9" hidden="1"/>
    <cellStyle name="Lien hypertexte visité" xfId="513" builtinId="9" hidden="1"/>
    <cellStyle name="Lien hypertexte visité" xfId="521" builtinId="9" hidden="1"/>
    <cellStyle name="Lien hypertexte visité" xfId="529" builtinId="9" hidden="1"/>
    <cellStyle name="Lien hypertexte visité" xfId="537" builtinId="9" hidden="1"/>
    <cellStyle name="Lien hypertexte visité" xfId="545" builtinId="9" hidden="1"/>
    <cellStyle name="Lien hypertexte visité" xfId="553" builtinId="9" hidden="1"/>
    <cellStyle name="Lien hypertexte visité" xfId="561" builtinId="9" hidden="1"/>
    <cellStyle name="Lien hypertexte visité" xfId="569" builtinId="9" hidden="1"/>
    <cellStyle name="Lien hypertexte visité" xfId="577" builtinId="9" hidden="1"/>
    <cellStyle name="Lien hypertexte visité" xfId="585" builtinId="9" hidden="1"/>
    <cellStyle name="Lien hypertexte visité" xfId="593" builtinId="9" hidden="1"/>
    <cellStyle name="Lien hypertexte visité" xfId="337" builtinId="9" hidden="1"/>
    <cellStyle name="Lien hypertexte visité" xfId="345" builtinId="9" hidden="1"/>
    <cellStyle name="Lien hypertexte visité" xfId="353" builtinId="9" hidden="1"/>
    <cellStyle name="Lien hypertexte visité" xfId="361" builtinId="9" hidden="1"/>
    <cellStyle name="Lien hypertexte visité" xfId="369" builtinId="9" hidden="1"/>
    <cellStyle name="Lien hypertexte visité" xfId="377" builtinId="9" hidden="1"/>
    <cellStyle name="Lien hypertexte visité" xfId="385" builtinId="9" hidden="1"/>
    <cellStyle name="Lien hypertexte visité" xfId="393" builtinId="9" hidden="1"/>
    <cellStyle name="Lien hypertexte visité" xfId="401" builtinId="9" hidden="1"/>
    <cellStyle name="Lien hypertexte visité" xfId="409" builtinId="9" hidden="1"/>
    <cellStyle name="Lien hypertexte visité" xfId="417" builtinId="9" hidden="1"/>
    <cellStyle name="Lien hypertexte visité" xfId="289" builtinId="9" hidden="1"/>
    <cellStyle name="Lien hypertexte visité" xfId="297" builtinId="9" hidden="1"/>
    <cellStyle name="Lien hypertexte visité" xfId="305" builtinId="9" hidden="1"/>
    <cellStyle name="Lien hypertexte visité" xfId="313" builtinId="9" hidden="1"/>
    <cellStyle name="Lien hypertexte visité" xfId="321" builtinId="9" hidden="1"/>
    <cellStyle name="Lien hypertexte visité" xfId="329" builtinId="9" hidden="1"/>
    <cellStyle name="Lien hypertexte visité" xfId="265" builtinId="9" hidden="1"/>
    <cellStyle name="Lien hypertexte visité" xfId="273" builtinId="9" hidden="1"/>
    <cellStyle name="Lien hypertexte visité" xfId="281" builtinId="9" hidden="1"/>
    <cellStyle name="Lien hypertexte visité" xfId="257" builtinId="9" hidden="1"/>
    <cellStyle name="Lien hypertexte visité" xfId="249" builtinId="9" hidden="1"/>
    <cellStyle name="M0_page" xfId="3663" xr:uid="{00000000-0005-0000-0000-00000A600000}"/>
    <cellStyle name="M0_sommaire" xfId="3656" xr:uid="{00000000-0005-0000-0000-00000B600000}"/>
    <cellStyle name="M1_%bleu" xfId="1154" xr:uid="{00000000-0005-0000-0000-00000C600000}"/>
    <cellStyle name="M1_config" xfId="49" xr:uid="{00000000-0005-0000-0000-00000D600000}"/>
    <cellStyle name="M1-2_Acc" xfId="3674" xr:uid="{00000000-0005-0000-0000-00000E600000}"/>
    <cellStyle name="M1-3_spb" xfId="3884" xr:uid="{00000000-0005-0000-0000-00000F600000}"/>
    <cellStyle name="M2" xfId="1153" xr:uid="{00000000-0005-0000-0000-000010600000}"/>
    <cellStyle name="M3_des_bleu" xfId="3675" xr:uid="{00000000-0005-0000-0000-000011600000}"/>
    <cellStyle name="M3-1_des_gar" xfId="3885" xr:uid="{00000000-0005-0000-0000-000012600000}"/>
    <cellStyle name="Milliers" xfId="5" builtinId="3" hidden="1"/>
    <cellStyle name="Milliers [0]" xfId="6" builtinId="6" hidden="1"/>
    <cellStyle name="Monétaire" xfId="1" builtinId="4" hidden="1"/>
    <cellStyle name="Monétaire [0]" xfId="7" builtinId="7" hidden="1"/>
    <cellStyle name="Neutre" xfId="15" builtinId="28" hidden="1"/>
    <cellStyle name="Normal" xfId="0" builtinId="0" customBuiltin="1"/>
    <cellStyle name="Normal 29" xfId="7808" xr:uid="{00000000-0005-0000-0000-000019600000}"/>
    <cellStyle name="Note" xfId="22" builtinId="10" hidden="1"/>
    <cellStyle name="Pourcentage" xfId="2" builtinId="5" hidden="1"/>
    <cellStyle name="Satisfaisant" xfId="13" builtinId="26" hidden="1"/>
    <cellStyle name="Sortie" xfId="17" builtinId="21" hidden="1"/>
    <cellStyle name="Texte explicatif" xfId="23" builtinId="53" hidden="1"/>
    <cellStyle name="Titre" xfId="8" builtinId="15" hidden="1"/>
    <cellStyle name="Titre 1" xfId="9" builtinId="16" hidden="1"/>
    <cellStyle name="Titre 2" xfId="10" builtinId="17" hidden="1"/>
    <cellStyle name="Titre 3" xfId="11" builtinId="18" hidden="1"/>
    <cellStyle name="Titre 4" xfId="12" builtinId="19" hidden="1"/>
    <cellStyle name="Total" xfId="24" builtinId="25" hidden="1"/>
    <cellStyle name="Vérification" xfId="20" builtinId="23" hidden="1"/>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4C4948"/>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3C3C7"/>
      <rgbColor rgb="00249F62"/>
      <rgbColor rgb="00E47823"/>
      <rgbColor rgb="007D7F80"/>
      <rgbColor rgb="00FFFFFE"/>
      <rgbColor rgb="00795691"/>
      <rgbColor rgb="00AD1221"/>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F81BD"/>
      <color rgb="FF2CAB42"/>
      <color rgb="FFCD0911"/>
      <color rgb="FF000000"/>
      <color rgb="FF948A54"/>
      <color rgb="FFC3EFFF"/>
      <color rgb="FFCFB382"/>
      <color rgb="FFFFDBEC"/>
      <color rgb="FF7DB0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21</xdr:col>
      <xdr:colOff>0</xdr:colOff>
      <xdr:row>872</xdr:row>
      <xdr:rowOff>0</xdr:rowOff>
    </xdr:from>
    <xdr:ext cx="304800" cy="180407"/>
    <xdr:sp macro="" textlink="">
      <xdr:nvSpPr>
        <xdr:cNvPr id="1025" name="AutoShape 1" descr="’image contient peut-être : texte">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5341600" y="190131700"/>
          <a:ext cx="304800" cy="304800"/>
        </a:xfrm>
        <a:prstGeom prst="rect">
          <a:avLst/>
        </a:prstGeom>
        <a:noFill/>
        <a:extLst>
          <a:ext uri="{909E8E84-426E-40dd-AFC4-6F175D3DCCD1}">
            <a14:hiddenFill xmlns:a14="http://schemas.microsoft.com/office/drawing/2010/main" xmlns="">
              <a:solidFill>
                <a:srgbClr val="FFFFFF"/>
              </a:solidFill>
            </a14:hiddenFill>
          </a:ext>
        </a:extLst>
      </xdr:spPr>
      <xdr:txBody>
        <a:bodyPr rtlCol="0"/>
        <a:lstStyle/>
        <a:p>
          <a:pPr algn="ctr"/>
          <a:endParaRPr lang="fr-FR"/>
        </a:p>
      </xdr:txBody>
    </xdr:sp>
    <xdr:clientData/>
  </xdr:oneCellAnchor>
  <xdr:oneCellAnchor>
    <xdr:from>
      <xdr:col>21</xdr:col>
      <xdr:colOff>0</xdr:colOff>
      <xdr:row>1075</xdr:row>
      <xdr:rowOff>0</xdr:rowOff>
    </xdr:from>
    <xdr:ext cx="304800" cy="180407"/>
    <xdr:sp macro="" textlink="">
      <xdr:nvSpPr>
        <xdr:cNvPr id="3" name="AutoShape 1" descr="’image contient peut-être : texte">
          <a:extLst>
            <a:ext uri="{FF2B5EF4-FFF2-40B4-BE49-F238E27FC236}">
              <a16:creationId xmlns:a16="http://schemas.microsoft.com/office/drawing/2014/main" id="{B7BCABA1-6240-1343-91F9-FC917D3EDFA5}"/>
            </a:ext>
          </a:extLst>
        </xdr:cNvPr>
        <xdr:cNvSpPr>
          <a:spLocks noChangeAspect="1" noChangeArrowheads="1"/>
        </xdr:cNvSpPr>
      </xdr:nvSpPr>
      <xdr:spPr bwMode="auto">
        <a:xfrm>
          <a:off x="51386154" y="195385"/>
          <a:ext cx="304800" cy="180407"/>
        </a:xfrm>
        <a:prstGeom prst="rect">
          <a:avLst/>
        </a:prstGeom>
        <a:noFill/>
        <a:extLst>
          <a:ext uri="{909E8E84-426E-40dd-AFC4-6F175D3DCCD1}">
            <a14:hiddenFill xmlns:a14="http://schemas.microsoft.com/office/drawing/2010/main" xmlns="">
              <a:solidFill>
                <a:srgbClr val="FFFFFF"/>
              </a:solidFill>
            </a14:hiddenFill>
          </a:ext>
        </a:extLst>
      </xdr:spPr>
      <xdr:txBody>
        <a:bodyPr rtlCol="0"/>
        <a:lstStyle/>
        <a:p>
          <a:pPr algn="ctr"/>
          <a:endParaRPr lang="fr-F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SRennes/TARIFS/MATINFO%203/Tarif_22_lot3_Matinfo3_EP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SRennes/TARIFS/MATINFO%203/Tarif_20_lot3_Matinfo3_E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ue n°22 Matinfo3"/>
      <sheetName val="Tarif normalisé n°22"/>
      <sheetName val="Récapitulatif remises"/>
    </sheetNames>
    <sheetDataSet>
      <sheetData sheetId="0">
        <row r="97">
          <cell r="C97" t="str">
            <v>MQD32FN/A</v>
          </cell>
        </row>
      </sheetData>
      <sheetData sheetId="1"/>
      <sheetData sheetId="2">
        <row r="6">
          <cell r="A6">
            <v>0.13500000000000001</v>
          </cell>
        </row>
        <row r="12">
          <cell r="A12">
            <v>8.2000000000000003E-2</v>
          </cell>
        </row>
        <row r="19">
          <cell r="A19">
            <v>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ue n°20 Matinfo3"/>
      <sheetName val="Tarif normalisé n°20"/>
      <sheetName val="Récapitulatif remises"/>
    </sheetNames>
    <sheetDataSet>
      <sheetData sheetId="0" refreshError="1"/>
      <sheetData sheetId="1" refreshError="1"/>
      <sheetData sheetId="2">
        <row r="6">
          <cell r="C6">
            <v>0.20499999999999999</v>
          </cell>
        </row>
      </sheetData>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48305"/>
  <sheetViews>
    <sheetView tabSelected="1" showRuler="0" zoomScale="120" zoomScaleNormal="120" workbookViewId="0">
      <pane xSplit="1" topLeftCell="B1" activePane="topRight" state="frozen"/>
      <selection activeCell="A199" sqref="A199"/>
      <selection pane="topRight" activeCell="A3" sqref="A3:H3"/>
    </sheetView>
  </sheetViews>
  <sheetFormatPr baseColWidth="10" defaultColWidth="10.7109375" defaultRowHeight="14"/>
  <cols>
    <col min="1" max="1" width="34.7109375" style="22" customWidth="1"/>
    <col min="2" max="2" width="112.7109375" style="1" customWidth="1"/>
    <col min="3" max="3" width="10.7109375" style="35"/>
    <col min="4" max="4" width="12.42578125" style="46" customWidth="1"/>
    <col min="5" max="5" width="16.5703125" style="46" customWidth="1"/>
    <col min="6" max="6" width="11.42578125" style="46" customWidth="1"/>
    <col min="7" max="7" width="10.7109375" style="106"/>
    <col min="8" max="8" width="10.7109375" style="46"/>
    <col min="9" max="9" width="12.5703125" style="46" customWidth="1"/>
    <col min="10" max="11" width="10.7109375" style="35"/>
    <col min="12" max="12" width="18.85546875" style="47" customWidth="1"/>
    <col min="13" max="13" width="7.5703125" style="142" customWidth="1"/>
    <col min="14" max="14" width="42.5703125" style="35" customWidth="1"/>
    <col min="15" max="15" width="10.7109375" style="35"/>
    <col min="16" max="16" width="10.7109375" style="35" customWidth="1"/>
    <col min="17" max="17" width="34.7109375" style="22" customWidth="1"/>
    <col min="18" max="18" width="112.7109375" style="1" customWidth="1"/>
    <col min="19" max="19" width="10.7109375" style="35"/>
    <col min="20" max="20" width="12.42578125" style="46" customWidth="1"/>
    <col min="21" max="21" width="16.5703125" style="46" customWidth="1"/>
    <col min="22" max="22" width="11.42578125" style="46" customWidth="1"/>
    <col min="23" max="23" width="10.7109375" style="106"/>
    <col min="24" max="25" width="10.7109375" style="46"/>
    <col min="26" max="27" width="10.7109375" style="35"/>
    <col min="28" max="28" width="7.7109375" style="47" customWidth="1"/>
    <col min="29" max="29" width="7.5703125" style="142" customWidth="1"/>
    <col min="30" max="30" width="42.5703125" style="35" customWidth="1"/>
    <col min="31" max="32" width="10.7109375" style="35"/>
    <col min="33" max="16384" width="10.7109375" style="1"/>
  </cols>
  <sheetData>
    <row r="1" spans="1:32" ht="15">
      <c r="A1" s="10" t="s">
        <v>0</v>
      </c>
      <c r="B1" s="11"/>
      <c r="C1" s="69"/>
      <c r="D1" s="80"/>
      <c r="E1" s="99"/>
      <c r="Q1" s="10" t="s">
        <v>0</v>
      </c>
      <c r="R1" s="11"/>
      <c r="S1" s="69"/>
      <c r="T1" s="80"/>
      <c r="U1" s="99"/>
    </row>
    <row r="2" spans="1:32" ht="15">
      <c r="A2" s="13"/>
      <c r="B2" s="14" t="s">
        <v>1</v>
      </c>
      <c r="C2" s="70"/>
      <c r="D2" s="81"/>
      <c r="E2" s="100"/>
      <c r="F2" s="94"/>
      <c r="G2" s="107"/>
      <c r="H2" s="94"/>
      <c r="I2" s="94"/>
      <c r="J2" s="36"/>
      <c r="K2" s="36"/>
      <c r="L2" s="133"/>
      <c r="M2" s="143"/>
      <c r="Q2" s="13"/>
      <c r="R2" s="14" t="s">
        <v>1</v>
      </c>
      <c r="S2" s="70"/>
      <c r="T2" s="81"/>
      <c r="U2" s="100"/>
      <c r="V2" s="94"/>
      <c r="W2" s="107"/>
      <c r="X2" s="94"/>
      <c r="Y2" s="94"/>
      <c r="Z2" s="36"/>
      <c r="AA2" s="36"/>
      <c r="AB2" s="133"/>
      <c r="AC2" s="143"/>
    </row>
    <row r="3" spans="1:32" ht="30" customHeight="1">
      <c r="A3" s="213" t="s">
        <v>2651</v>
      </c>
      <c r="B3" s="214"/>
      <c r="C3" s="214"/>
      <c r="D3" s="214"/>
      <c r="E3" s="214"/>
      <c r="F3" s="214"/>
      <c r="G3" s="214"/>
      <c r="H3" s="214"/>
      <c r="I3" s="120"/>
      <c r="J3" s="123"/>
      <c r="K3" s="123"/>
      <c r="L3" s="134"/>
      <c r="M3" s="144"/>
      <c r="N3" s="148" t="s">
        <v>2</v>
      </c>
      <c r="O3" s="215" t="s">
        <v>3</v>
      </c>
      <c r="P3" s="215" t="s">
        <v>4</v>
      </c>
      <c r="Q3" s="213" t="s">
        <v>5</v>
      </c>
      <c r="R3" s="214"/>
      <c r="S3" s="214"/>
      <c r="T3" s="214"/>
      <c r="U3" s="214"/>
      <c r="V3" s="214"/>
      <c r="W3" s="214"/>
      <c r="X3" s="214"/>
      <c r="Y3" s="120"/>
      <c r="Z3" s="123"/>
      <c r="AA3" s="123"/>
      <c r="AB3" s="134"/>
      <c r="AC3" s="144"/>
      <c r="AD3" s="148" t="s">
        <v>2</v>
      </c>
      <c r="AE3" s="215" t="s">
        <v>3</v>
      </c>
      <c r="AF3" s="215" t="s">
        <v>4</v>
      </c>
    </row>
    <row r="4" spans="1:32" ht="45">
      <c r="A4" s="15" t="s">
        <v>6</v>
      </c>
      <c r="B4" s="65" t="s">
        <v>7</v>
      </c>
      <c r="C4" s="71" t="s">
        <v>8</v>
      </c>
      <c r="D4" s="82" t="s">
        <v>9</v>
      </c>
      <c r="E4" s="101" t="s">
        <v>10</v>
      </c>
      <c r="F4" s="95" t="s">
        <v>11</v>
      </c>
      <c r="G4" s="108" t="s">
        <v>12</v>
      </c>
      <c r="H4" s="95" t="s">
        <v>13</v>
      </c>
      <c r="I4" s="113" t="s">
        <v>14</v>
      </c>
      <c r="J4" s="23" t="s">
        <v>15</v>
      </c>
      <c r="K4" s="23" t="s">
        <v>16</v>
      </c>
      <c r="L4" s="135" t="s">
        <v>17</v>
      </c>
      <c r="M4" s="145" t="s">
        <v>18</v>
      </c>
      <c r="N4" s="149" t="s">
        <v>19</v>
      </c>
      <c r="O4" s="216"/>
      <c r="P4" s="216"/>
      <c r="Q4" s="15" t="s">
        <v>6</v>
      </c>
      <c r="R4" s="65" t="s">
        <v>7</v>
      </c>
      <c r="S4" s="71" t="s">
        <v>8</v>
      </c>
      <c r="T4" s="82" t="s">
        <v>9</v>
      </c>
      <c r="U4" s="101" t="s">
        <v>10</v>
      </c>
      <c r="V4" s="95" t="s">
        <v>11</v>
      </c>
      <c r="W4" s="108" t="s">
        <v>12</v>
      </c>
      <c r="X4" s="95" t="s">
        <v>13</v>
      </c>
      <c r="Y4" s="113" t="s">
        <v>14</v>
      </c>
      <c r="Z4" s="23" t="s">
        <v>15</v>
      </c>
      <c r="AA4" s="23" t="s">
        <v>16</v>
      </c>
      <c r="AB4" s="135" t="s">
        <v>17</v>
      </c>
      <c r="AC4" s="145" t="s">
        <v>18</v>
      </c>
      <c r="AD4" s="149" t="s">
        <v>19</v>
      </c>
      <c r="AE4" s="216"/>
      <c r="AF4" s="216"/>
    </row>
    <row r="5" spans="1:32">
      <c r="A5" s="176" t="s">
        <v>2492</v>
      </c>
      <c r="B5" s="169" t="s">
        <v>2493</v>
      </c>
      <c r="C5" s="170">
        <v>1</v>
      </c>
      <c r="D5" s="171" t="s">
        <v>22</v>
      </c>
      <c r="E5" s="171" t="s">
        <v>2492</v>
      </c>
      <c r="F5" s="171">
        <v>940.83</v>
      </c>
      <c r="G5" s="271">
        <f>rv_mba_mg</f>
        <v>0.18</v>
      </c>
      <c r="H5" s="178">
        <f>F5-(F5*G5)</f>
        <v>771.48060000000009</v>
      </c>
      <c r="I5" s="178" t="s">
        <v>23</v>
      </c>
      <c r="J5" s="179">
        <f>mba13_3pl</f>
        <v>70</v>
      </c>
      <c r="K5" s="179">
        <f>H5+J5</f>
        <v>841.48060000000009</v>
      </c>
      <c r="L5" s="136" t="s">
        <v>24</v>
      </c>
      <c r="M5" s="128">
        <v>0.3</v>
      </c>
      <c r="N5" s="150" t="s">
        <v>25</v>
      </c>
      <c r="O5" s="153" t="s">
        <v>26</v>
      </c>
      <c r="P5" s="153" t="s">
        <v>27</v>
      </c>
      <c r="Q5" s="217" t="s">
        <v>20</v>
      </c>
      <c r="R5" s="218" t="s">
        <v>21</v>
      </c>
      <c r="S5" s="189">
        <v>1</v>
      </c>
      <c r="T5" s="209" t="s">
        <v>22</v>
      </c>
      <c r="U5" s="209" t="s">
        <v>20</v>
      </c>
      <c r="V5" s="209">
        <v>999.17</v>
      </c>
      <c r="W5" s="219">
        <f>rv_mba_mg</f>
        <v>0.18</v>
      </c>
      <c r="X5" s="114">
        <f>V5-(V5*W5)</f>
        <v>819.31939999999997</v>
      </c>
      <c r="Y5" s="114" t="s">
        <v>23</v>
      </c>
      <c r="Z5" s="124">
        <f>mba13_3pl</f>
        <v>70</v>
      </c>
      <c r="AA5" s="124">
        <f>X5+Z5</f>
        <v>889.31939999999997</v>
      </c>
      <c r="AB5" s="136" t="s">
        <v>24</v>
      </c>
      <c r="AC5" s="128">
        <v>0.3</v>
      </c>
      <c r="AD5" s="150" t="s">
        <v>25</v>
      </c>
      <c r="AE5" s="153" t="s">
        <v>26</v>
      </c>
      <c r="AF5" s="153" t="s">
        <v>27</v>
      </c>
    </row>
    <row r="6" spans="1:32">
      <c r="A6" s="16" t="s">
        <v>23</v>
      </c>
      <c r="B6" s="17" t="s">
        <v>28</v>
      </c>
      <c r="C6" s="73">
        <v>1</v>
      </c>
      <c r="D6" s="84" t="s">
        <v>29</v>
      </c>
      <c r="E6" s="102" t="s">
        <v>23</v>
      </c>
      <c r="F6" s="84"/>
      <c r="G6" s="110"/>
      <c r="H6" s="115">
        <v>70</v>
      </c>
      <c r="I6" s="115"/>
      <c r="J6" s="125"/>
      <c r="K6" s="125"/>
      <c r="L6" s="136" t="s">
        <v>24</v>
      </c>
      <c r="M6" s="128" t="s">
        <v>24</v>
      </c>
      <c r="N6" s="150" t="s">
        <v>30</v>
      </c>
      <c r="O6" s="153" t="s">
        <v>31</v>
      </c>
      <c r="P6" s="153" t="s">
        <v>32</v>
      </c>
      <c r="Q6" s="44" t="s">
        <v>23</v>
      </c>
      <c r="R6" s="42" t="s">
        <v>28</v>
      </c>
      <c r="S6" s="76">
        <v>1</v>
      </c>
      <c r="T6" s="88" t="s">
        <v>29</v>
      </c>
      <c r="U6" s="102" t="s">
        <v>23</v>
      </c>
      <c r="V6" s="88"/>
      <c r="W6" s="220"/>
      <c r="X6" s="115">
        <v>70</v>
      </c>
      <c r="Y6" s="115"/>
      <c r="Z6" s="125"/>
      <c r="AA6" s="125"/>
      <c r="AB6" s="136" t="s">
        <v>24</v>
      </c>
      <c r="AC6" s="128" t="s">
        <v>24</v>
      </c>
      <c r="AD6" s="150" t="s">
        <v>30</v>
      </c>
      <c r="AE6" s="153" t="s">
        <v>31</v>
      </c>
      <c r="AF6" s="153" t="s">
        <v>32</v>
      </c>
    </row>
    <row r="7" spans="1:32">
      <c r="A7" s="18"/>
      <c r="B7" s="19"/>
      <c r="C7" s="56"/>
      <c r="D7" s="85"/>
      <c r="E7" s="77"/>
      <c r="F7" s="96"/>
      <c r="G7" s="32"/>
      <c r="H7" s="68"/>
      <c r="I7" s="68"/>
      <c r="J7" s="24"/>
      <c r="K7" s="24"/>
      <c r="L7" s="136"/>
      <c r="M7" s="128"/>
      <c r="N7" s="151"/>
      <c r="O7" s="20"/>
      <c r="P7" s="153"/>
      <c r="Q7" s="39" t="s">
        <v>33</v>
      </c>
      <c r="R7" s="40" t="s">
        <v>34</v>
      </c>
      <c r="S7" s="64">
        <v>1</v>
      </c>
      <c r="T7" s="87" t="s">
        <v>22</v>
      </c>
      <c r="U7" s="77" t="s">
        <v>24</v>
      </c>
      <c r="V7" s="210">
        <v>41.67</v>
      </c>
      <c r="W7" s="48">
        <f t="shared" ref="W7:W12" si="0">rv_mba_mg_cto</f>
        <v>0.13</v>
      </c>
      <c r="X7" s="68">
        <f t="shared" ref="X7:X12" si="1">V7-(V7*W7)</f>
        <v>36.252900000000004</v>
      </c>
      <c r="Y7" s="68"/>
      <c r="Z7" s="24"/>
      <c r="AA7" s="24"/>
      <c r="AB7" s="136" t="s">
        <v>24</v>
      </c>
      <c r="AC7" s="128" t="s">
        <v>24</v>
      </c>
      <c r="AD7" s="150" t="s">
        <v>25</v>
      </c>
      <c r="AE7" s="153" t="s">
        <v>26</v>
      </c>
      <c r="AF7" s="153" t="s">
        <v>35</v>
      </c>
    </row>
    <row r="8" spans="1:32">
      <c r="A8" s="18"/>
      <c r="B8" s="19"/>
      <c r="C8" s="56"/>
      <c r="D8" s="85"/>
      <c r="E8" s="77"/>
      <c r="F8" s="96"/>
      <c r="G8" s="32"/>
      <c r="H8" s="68"/>
      <c r="I8" s="68"/>
      <c r="J8" s="24"/>
      <c r="K8" s="24"/>
      <c r="L8" s="136"/>
      <c r="M8" s="128"/>
      <c r="N8" s="151"/>
      <c r="O8" s="20"/>
      <c r="P8" s="153"/>
      <c r="Q8" s="39" t="s">
        <v>36</v>
      </c>
      <c r="R8" s="40" t="s">
        <v>37</v>
      </c>
      <c r="S8" s="64">
        <v>1</v>
      </c>
      <c r="T8" s="87" t="s">
        <v>22</v>
      </c>
      <c r="U8" s="77" t="s">
        <v>24</v>
      </c>
      <c r="V8" s="210">
        <v>108.33</v>
      </c>
      <c r="W8" s="48">
        <f t="shared" si="0"/>
        <v>0.13</v>
      </c>
      <c r="X8" s="68">
        <f t="shared" si="1"/>
        <v>94.247100000000003</v>
      </c>
      <c r="Y8" s="68"/>
      <c r="Z8" s="24"/>
      <c r="AA8" s="24"/>
      <c r="AB8" s="136" t="s">
        <v>24</v>
      </c>
      <c r="AC8" s="128" t="s">
        <v>38</v>
      </c>
      <c r="AD8" s="150" t="s">
        <v>25</v>
      </c>
      <c r="AE8" s="153" t="s">
        <v>26</v>
      </c>
      <c r="AF8" s="153" t="s">
        <v>35</v>
      </c>
    </row>
    <row r="9" spans="1:32">
      <c r="A9" s="18" t="s">
        <v>2494</v>
      </c>
      <c r="B9" s="19" t="s">
        <v>2495</v>
      </c>
      <c r="C9" s="56">
        <v>1</v>
      </c>
      <c r="D9" s="85" t="s">
        <v>22</v>
      </c>
      <c r="E9" s="77" t="s">
        <v>24</v>
      </c>
      <c r="F9" s="157">
        <v>191.67</v>
      </c>
      <c r="G9" s="32">
        <f t="shared" ref="G9:G12" si="2">rv_mba_mg_cto</f>
        <v>0.13</v>
      </c>
      <c r="H9" s="68">
        <f t="shared" ref="H9:H12" si="3">F9-(F9*G9)</f>
        <v>166.75289999999998</v>
      </c>
      <c r="I9" s="68"/>
      <c r="J9" s="24"/>
      <c r="K9" s="24"/>
      <c r="L9" s="136" t="s">
        <v>24</v>
      </c>
      <c r="M9" s="128" t="s">
        <v>24</v>
      </c>
      <c r="N9" s="151" t="s">
        <v>25</v>
      </c>
      <c r="O9" s="20" t="s">
        <v>26</v>
      </c>
      <c r="P9" s="153" t="s">
        <v>35</v>
      </c>
      <c r="Q9" s="39" t="s">
        <v>39</v>
      </c>
      <c r="R9" s="40" t="s">
        <v>40</v>
      </c>
      <c r="S9" s="64">
        <v>1</v>
      </c>
      <c r="T9" s="87" t="s">
        <v>22</v>
      </c>
      <c r="U9" s="77" t="s">
        <v>24</v>
      </c>
      <c r="V9" s="210">
        <v>208.33</v>
      </c>
      <c r="W9" s="48">
        <f t="shared" si="0"/>
        <v>0.13</v>
      </c>
      <c r="X9" s="68">
        <f t="shared" si="1"/>
        <v>181.24710000000002</v>
      </c>
      <c r="Y9" s="68"/>
      <c r="Z9" s="24"/>
      <c r="AA9" s="24"/>
      <c r="AB9" s="136" t="s">
        <v>24</v>
      </c>
      <c r="AC9" s="128" t="s">
        <v>24</v>
      </c>
      <c r="AD9" s="150" t="s">
        <v>25</v>
      </c>
      <c r="AE9" s="153" t="s">
        <v>26</v>
      </c>
      <c r="AF9" s="153" t="s">
        <v>35</v>
      </c>
    </row>
    <row r="10" spans="1:32">
      <c r="A10" s="18" t="s">
        <v>2504</v>
      </c>
      <c r="B10" s="19" t="s">
        <v>2505</v>
      </c>
      <c r="C10" s="56">
        <v>1</v>
      </c>
      <c r="D10" s="85" t="s">
        <v>22</v>
      </c>
      <c r="E10" s="77" t="s">
        <v>24</v>
      </c>
      <c r="F10" s="157">
        <v>191.67</v>
      </c>
      <c r="G10" s="32">
        <f t="shared" si="2"/>
        <v>0.13</v>
      </c>
      <c r="H10" s="68">
        <f t="shared" si="3"/>
        <v>166.75289999999998</v>
      </c>
      <c r="I10" s="68"/>
      <c r="J10" s="24"/>
      <c r="K10" s="24"/>
      <c r="L10" s="136" t="s">
        <v>24</v>
      </c>
      <c r="M10" s="128" t="s">
        <v>24</v>
      </c>
      <c r="N10" s="151" t="s">
        <v>25</v>
      </c>
      <c r="O10" s="20" t="s">
        <v>26</v>
      </c>
      <c r="P10" s="153" t="s">
        <v>35</v>
      </c>
      <c r="Q10" s="39" t="s">
        <v>41</v>
      </c>
      <c r="R10" s="40" t="s">
        <v>42</v>
      </c>
      <c r="S10" s="64">
        <v>1</v>
      </c>
      <c r="T10" s="87" t="s">
        <v>22</v>
      </c>
      <c r="U10" s="77" t="s">
        <v>24</v>
      </c>
      <c r="V10" s="210">
        <v>208.33</v>
      </c>
      <c r="W10" s="48">
        <f t="shared" si="0"/>
        <v>0.13</v>
      </c>
      <c r="X10" s="68">
        <f t="shared" si="1"/>
        <v>181.24710000000002</v>
      </c>
      <c r="Y10" s="68"/>
      <c r="Z10" s="24"/>
      <c r="AA10" s="24"/>
      <c r="AB10" s="136" t="s">
        <v>24</v>
      </c>
      <c r="AC10" s="128" t="s">
        <v>24</v>
      </c>
      <c r="AD10" s="150" t="s">
        <v>25</v>
      </c>
      <c r="AE10" s="153" t="s">
        <v>26</v>
      </c>
      <c r="AF10" s="153" t="s">
        <v>35</v>
      </c>
    </row>
    <row r="11" spans="1:32">
      <c r="A11" s="18" t="s">
        <v>2496</v>
      </c>
      <c r="B11" s="19" t="s">
        <v>2497</v>
      </c>
      <c r="C11" s="56">
        <v>1</v>
      </c>
      <c r="D11" s="85" t="s">
        <v>22</v>
      </c>
      <c r="E11" s="77" t="s">
        <v>24</v>
      </c>
      <c r="F11" s="157">
        <v>383.33</v>
      </c>
      <c r="G11" s="32">
        <f t="shared" si="2"/>
        <v>0.13</v>
      </c>
      <c r="H11" s="68">
        <f t="shared" si="3"/>
        <v>333.49709999999999</v>
      </c>
      <c r="I11" s="68"/>
      <c r="J11" s="24"/>
      <c r="K11" s="24"/>
      <c r="L11" s="136" t="s">
        <v>24</v>
      </c>
      <c r="M11" s="128" t="s">
        <v>24</v>
      </c>
      <c r="N11" s="151" t="s">
        <v>25</v>
      </c>
      <c r="O11" s="20" t="s">
        <v>26</v>
      </c>
      <c r="P11" s="153" t="s">
        <v>35</v>
      </c>
      <c r="Q11" s="39" t="s">
        <v>43</v>
      </c>
      <c r="R11" s="40" t="s">
        <v>44</v>
      </c>
      <c r="S11" s="64">
        <v>1</v>
      </c>
      <c r="T11" s="87" t="s">
        <v>22</v>
      </c>
      <c r="U11" s="77" t="s">
        <v>24</v>
      </c>
      <c r="V11" s="210">
        <v>416.67</v>
      </c>
      <c r="W11" s="48">
        <f t="shared" si="0"/>
        <v>0.13</v>
      </c>
      <c r="X11" s="68">
        <f t="shared" si="1"/>
        <v>362.50290000000001</v>
      </c>
      <c r="Y11" s="68"/>
      <c r="Z11" s="24"/>
      <c r="AA11" s="24"/>
      <c r="AB11" s="136" t="s">
        <v>24</v>
      </c>
      <c r="AC11" s="128" t="s">
        <v>24</v>
      </c>
      <c r="AD11" s="150" t="s">
        <v>25</v>
      </c>
      <c r="AE11" s="153" t="s">
        <v>26</v>
      </c>
      <c r="AF11" s="153" t="s">
        <v>35</v>
      </c>
    </row>
    <row r="12" spans="1:32">
      <c r="A12" s="18" t="s">
        <v>2498</v>
      </c>
      <c r="B12" s="19" t="s">
        <v>2499</v>
      </c>
      <c r="C12" s="56">
        <v>1</v>
      </c>
      <c r="D12" s="85" t="s">
        <v>22</v>
      </c>
      <c r="E12" s="77" t="s">
        <v>24</v>
      </c>
      <c r="F12" s="157">
        <v>766.67</v>
      </c>
      <c r="G12" s="32">
        <f t="shared" si="2"/>
        <v>0.13</v>
      </c>
      <c r="H12" s="68">
        <f t="shared" si="3"/>
        <v>667.00289999999995</v>
      </c>
      <c r="I12" s="68"/>
      <c r="J12" s="24"/>
      <c r="K12" s="24"/>
      <c r="L12" s="136" t="s">
        <v>24</v>
      </c>
      <c r="M12" s="128" t="s">
        <v>24</v>
      </c>
      <c r="N12" s="151" t="s">
        <v>25</v>
      </c>
      <c r="O12" s="20" t="s">
        <v>26</v>
      </c>
      <c r="P12" s="153" t="s">
        <v>35</v>
      </c>
      <c r="Q12" s="39" t="s">
        <v>45</v>
      </c>
      <c r="R12" s="40" t="s">
        <v>46</v>
      </c>
      <c r="S12" s="64">
        <v>1</v>
      </c>
      <c r="T12" s="87" t="s">
        <v>22</v>
      </c>
      <c r="U12" s="77" t="s">
        <v>24</v>
      </c>
      <c r="V12" s="210">
        <v>833.33</v>
      </c>
      <c r="W12" s="48">
        <f t="shared" si="0"/>
        <v>0.13</v>
      </c>
      <c r="X12" s="68">
        <f t="shared" si="1"/>
        <v>724.99710000000005</v>
      </c>
      <c r="Y12" s="68"/>
      <c r="Z12" s="24"/>
      <c r="AA12" s="24"/>
      <c r="AB12" s="136" t="s">
        <v>24</v>
      </c>
      <c r="AC12" s="128" t="s">
        <v>24</v>
      </c>
      <c r="AD12" s="150" t="s">
        <v>25</v>
      </c>
      <c r="AE12" s="153" t="s">
        <v>26</v>
      </c>
      <c r="AF12" s="153" t="s">
        <v>35</v>
      </c>
    </row>
    <row r="13" spans="1:32">
      <c r="A13" s="18" t="s">
        <v>2500</v>
      </c>
      <c r="B13" s="19" t="s">
        <v>2501</v>
      </c>
      <c r="C13" s="56">
        <v>1</v>
      </c>
      <c r="D13" s="85" t="s">
        <v>22</v>
      </c>
      <c r="E13" s="77" t="s">
        <v>24</v>
      </c>
      <c r="F13" s="157"/>
      <c r="G13" s="32"/>
      <c r="H13" s="68"/>
      <c r="I13" s="68"/>
      <c r="J13" s="24"/>
      <c r="K13" s="24"/>
      <c r="L13" s="136" t="s">
        <v>24</v>
      </c>
      <c r="M13" s="128" t="s">
        <v>24</v>
      </c>
      <c r="N13" s="151" t="s">
        <v>25</v>
      </c>
      <c r="O13" s="20" t="s">
        <v>26</v>
      </c>
      <c r="P13" s="153" t="s">
        <v>35</v>
      </c>
      <c r="Q13" s="39" t="s">
        <v>47</v>
      </c>
      <c r="R13" s="40" t="s">
        <v>48</v>
      </c>
      <c r="S13" s="64">
        <v>1</v>
      </c>
      <c r="T13" s="87" t="s">
        <v>22</v>
      </c>
      <c r="U13" s="77" t="s">
        <v>24</v>
      </c>
      <c r="V13" s="210"/>
      <c r="W13" s="48"/>
      <c r="X13" s="68">
        <v>0</v>
      </c>
      <c r="Y13" s="68"/>
      <c r="Z13" s="24"/>
      <c r="AA13" s="24"/>
      <c r="AB13" s="136" t="s">
        <v>24</v>
      </c>
      <c r="AC13" s="128" t="s">
        <v>24</v>
      </c>
      <c r="AD13" s="150" t="s">
        <v>25</v>
      </c>
      <c r="AE13" s="153" t="s">
        <v>26</v>
      </c>
      <c r="AF13" s="153" t="s">
        <v>35</v>
      </c>
    </row>
    <row r="14" spans="1:32">
      <c r="A14" s="18" t="s">
        <v>2502</v>
      </c>
      <c r="B14" s="19" t="s">
        <v>2503</v>
      </c>
      <c r="C14" s="56">
        <v>1</v>
      </c>
      <c r="D14" s="68" t="s">
        <v>22</v>
      </c>
      <c r="E14" s="77" t="s">
        <v>24</v>
      </c>
      <c r="F14" s="157"/>
      <c r="G14" s="32"/>
      <c r="H14" s="68"/>
      <c r="I14" s="68"/>
      <c r="J14" s="24"/>
      <c r="K14" s="24"/>
      <c r="L14" s="136" t="s">
        <v>24</v>
      </c>
      <c r="M14" s="128" t="s">
        <v>24</v>
      </c>
      <c r="N14" s="150" t="s">
        <v>25</v>
      </c>
      <c r="O14" s="153" t="s">
        <v>26</v>
      </c>
      <c r="P14" s="153" t="s">
        <v>35</v>
      </c>
      <c r="Q14" s="39" t="s">
        <v>49</v>
      </c>
      <c r="R14" s="40" t="s">
        <v>50</v>
      </c>
      <c r="S14" s="64">
        <v>1</v>
      </c>
      <c r="T14" s="68" t="s">
        <v>22</v>
      </c>
      <c r="U14" s="77" t="s">
        <v>24</v>
      </c>
      <c r="V14" s="221"/>
      <c r="W14" s="48"/>
      <c r="X14" s="68">
        <v>0</v>
      </c>
      <c r="Y14" s="68"/>
      <c r="Z14" s="24"/>
      <c r="AA14" s="24"/>
      <c r="AB14" s="136" t="s">
        <v>24</v>
      </c>
      <c r="AC14" s="128" t="s">
        <v>24</v>
      </c>
      <c r="AD14" s="150" t="s">
        <v>25</v>
      </c>
      <c r="AE14" s="153" t="s">
        <v>26</v>
      </c>
      <c r="AF14" s="153" t="s">
        <v>35</v>
      </c>
    </row>
    <row r="15" spans="1:32">
      <c r="A15" s="16" t="s">
        <v>51</v>
      </c>
      <c r="B15" s="17" t="s">
        <v>52</v>
      </c>
      <c r="C15" s="73">
        <v>1</v>
      </c>
      <c r="D15" s="84" t="s">
        <v>29</v>
      </c>
      <c r="E15" s="102" t="s">
        <v>51</v>
      </c>
      <c r="F15" s="84"/>
      <c r="G15" s="110"/>
      <c r="H15" s="115">
        <v>39</v>
      </c>
      <c r="I15" s="115"/>
      <c r="J15" s="125"/>
      <c r="K15" s="125"/>
      <c r="L15" s="136" t="s">
        <v>24</v>
      </c>
      <c r="M15" s="128" t="s">
        <v>24</v>
      </c>
      <c r="N15" s="150" t="s">
        <v>30</v>
      </c>
      <c r="O15" s="153" t="s">
        <v>31</v>
      </c>
      <c r="P15" s="153" t="s">
        <v>32</v>
      </c>
      <c r="Q15" s="44" t="s">
        <v>51</v>
      </c>
      <c r="R15" s="42" t="s">
        <v>52</v>
      </c>
      <c r="S15" s="76">
        <v>1</v>
      </c>
      <c r="T15" s="88" t="s">
        <v>29</v>
      </c>
      <c r="U15" s="102" t="s">
        <v>51</v>
      </c>
      <c r="V15" s="88"/>
      <c r="W15" s="220"/>
      <c r="X15" s="115">
        <v>39</v>
      </c>
      <c r="Y15" s="115"/>
      <c r="Z15" s="125"/>
      <c r="AA15" s="125"/>
      <c r="AB15" s="136" t="s">
        <v>24</v>
      </c>
      <c r="AC15" s="128" t="s">
        <v>24</v>
      </c>
      <c r="AD15" s="150" t="s">
        <v>30</v>
      </c>
      <c r="AE15" s="153" t="s">
        <v>31</v>
      </c>
      <c r="AF15" s="153" t="s">
        <v>32</v>
      </c>
    </row>
    <row r="16" spans="1:32">
      <c r="A16" s="16" t="s">
        <v>53</v>
      </c>
      <c r="B16" s="17" t="s">
        <v>54</v>
      </c>
      <c r="C16" s="73">
        <v>1</v>
      </c>
      <c r="D16" s="84" t="s">
        <v>29</v>
      </c>
      <c r="E16" s="102" t="s">
        <v>53</v>
      </c>
      <c r="F16" s="84"/>
      <c r="G16" s="110"/>
      <c r="H16" s="115">
        <v>80</v>
      </c>
      <c r="I16" s="115"/>
      <c r="J16" s="125"/>
      <c r="K16" s="125"/>
      <c r="L16" s="136" t="s">
        <v>24</v>
      </c>
      <c r="M16" s="128" t="s">
        <v>24</v>
      </c>
      <c r="N16" s="150" t="s">
        <v>30</v>
      </c>
      <c r="O16" s="153" t="s">
        <v>31</v>
      </c>
      <c r="P16" s="153" t="s">
        <v>32</v>
      </c>
      <c r="Q16" s="44" t="s">
        <v>53</v>
      </c>
      <c r="R16" s="42" t="s">
        <v>54</v>
      </c>
      <c r="S16" s="76">
        <v>1</v>
      </c>
      <c r="T16" s="88" t="s">
        <v>29</v>
      </c>
      <c r="U16" s="102" t="s">
        <v>53</v>
      </c>
      <c r="V16" s="88"/>
      <c r="W16" s="220"/>
      <c r="X16" s="115">
        <v>80</v>
      </c>
      <c r="Y16" s="115"/>
      <c r="Z16" s="125"/>
      <c r="AA16" s="125"/>
      <c r="AB16" s="136" t="s">
        <v>24</v>
      </c>
      <c r="AC16" s="128" t="s">
        <v>24</v>
      </c>
      <c r="AD16" s="150" t="s">
        <v>30</v>
      </c>
      <c r="AE16" s="153" t="s">
        <v>31</v>
      </c>
      <c r="AF16" s="153" t="s">
        <v>32</v>
      </c>
    </row>
    <row r="17" spans="1:32">
      <c r="A17" s="16" t="s">
        <v>55</v>
      </c>
      <c r="B17" s="17" t="s">
        <v>56</v>
      </c>
      <c r="C17" s="73">
        <v>1</v>
      </c>
      <c r="D17" s="84" t="s">
        <v>29</v>
      </c>
      <c r="E17" s="102" t="s">
        <v>55</v>
      </c>
      <c r="F17" s="84"/>
      <c r="G17" s="110"/>
      <c r="H17" s="115">
        <v>169</v>
      </c>
      <c r="I17" s="115"/>
      <c r="J17" s="125"/>
      <c r="K17" s="125"/>
      <c r="L17" s="136" t="s">
        <v>24</v>
      </c>
      <c r="M17" s="128" t="s">
        <v>24</v>
      </c>
      <c r="N17" s="150" t="s">
        <v>30</v>
      </c>
      <c r="O17" s="153" t="s">
        <v>31</v>
      </c>
      <c r="P17" s="153" t="s">
        <v>32</v>
      </c>
      <c r="Q17" s="44" t="s">
        <v>55</v>
      </c>
      <c r="R17" s="42" t="s">
        <v>56</v>
      </c>
      <c r="S17" s="76">
        <v>1</v>
      </c>
      <c r="T17" s="88" t="s">
        <v>29</v>
      </c>
      <c r="U17" s="102" t="s">
        <v>55</v>
      </c>
      <c r="V17" s="88"/>
      <c r="W17" s="220"/>
      <c r="X17" s="115">
        <v>169</v>
      </c>
      <c r="Y17" s="115"/>
      <c r="Z17" s="125"/>
      <c r="AA17" s="125"/>
      <c r="AB17" s="136" t="s">
        <v>24</v>
      </c>
      <c r="AC17" s="128" t="s">
        <v>24</v>
      </c>
      <c r="AD17" s="150" t="s">
        <v>30</v>
      </c>
      <c r="AE17" s="153" t="s">
        <v>31</v>
      </c>
      <c r="AF17" s="153" t="s">
        <v>32</v>
      </c>
    </row>
    <row r="18" spans="1:32">
      <c r="A18" s="16" t="s">
        <v>57</v>
      </c>
      <c r="B18" s="17" t="s">
        <v>58</v>
      </c>
      <c r="C18" s="73">
        <v>1</v>
      </c>
      <c r="D18" s="84" t="s">
        <v>29</v>
      </c>
      <c r="E18" s="102" t="s">
        <v>57</v>
      </c>
      <c r="F18" s="84"/>
      <c r="G18" s="110"/>
      <c r="H18" s="115">
        <v>259</v>
      </c>
      <c r="I18" s="115"/>
      <c r="J18" s="125"/>
      <c r="K18" s="125"/>
      <c r="L18" s="136" t="s">
        <v>24</v>
      </c>
      <c r="M18" s="128" t="s">
        <v>24</v>
      </c>
      <c r="N18" s="150" t="s">
        <v>30</v>
      </c>
      <c r="O18" s="153" t="s">
        <v>31</v>
      </c>
      <c r="P18" s="153" t="s">
        <v>32</v>
      </c>
      <c r="Q18" s="44" t="s">
        <v>57</v>
      </c>
      <c r="R18" s="42" t="s">
        <v>58</v>
      </c>
      <c r="S18" s="76">
        <v>1</v>
      </c>
      <c r="T18" s="88" t="s">
        <v>29</v>
      </c>
      <c r="U18" s="102" t="s">
        <v>57</v>
      </c>
      <c r="V18" s="88"/>
      <c r="W18" s="220"/>
      <c r="X18" s="115">
        <v>259</v>
      </c>
      <c r="Y18" s="115"/>
      <c r="Z18" s="125"/>
      <c r="AA18" s="125"/>
      <c r="AB18" s="136" t="s">
        <v>24</v>
      </c>
      <c r="AC18" s="128" t="s">
        <v>24</v>
      </c>
      <c r="AD18" s="150" t="s">
        <v>30</v>
      </c>
      <c r="AE18" s="153" t="s">
        <v>31</v>
      </c>
      <c r="AF18" s="153" t="s">
        <v>32</v>
      </c>
    </row>
    <row r="19" spans="1:32">
      <c r="A19" s="16" t="s">
        <v>59</v>
      </c>
      <c r="B19" s="17" t="s">
        <v>60</v>
      </c>
      <c r="C19" s="73">
        <v>1</v>
      </c>
      <c r="D19" s="84" t="s">
        <v>29</v>
      </c>
      <c r="E19" s="102" t="s">
        <v>59</v>
      </c>
      <c r="F19" s="84"/>
      <c r="G19" s="110"/>
      <c r="H19" s="115">
        <v>115</v>
      </c>
      <c r="I19" s="115"/>
      <c r="J19" s="125"/>
      <c r="K19" s="125"/>
      <c r="L19" s="136" t="s">
        <v>24</v>
      </c>
      <c r="M19" s="128" t="s">
        <v>24</v>
      </c>
      <c r="N19" s="150" t="s">
        <v>30</v>
      </c>
      <c r="O19" s="153" t="s">
        <v>31</v>
      </c>
      <c r="P19" s="153" t="s">
        <v>32</v>
      </c>
      <c r="Q19" s="44" t="s">
        <v>59</v>
      </c>
      <c r="R19" s="42" t="s">
        <v>60</v>
      </c>
      <c r="S19" s="76">
        <v>1</v>
      </c>
      <c r="T19" s="88" t="s">
        <v>29</v>
      </c>
      <c r="U19" s="102" t="s">
        <v>59</v>
      </c>
      <c r="V19" s="88"/>
      <c r="W19" s="220"/>
      <c r="X19" s="115">
        <v>115</v>
      </c>
      <c r="Y19" s="115"/>
      <c r="Z19" s="125"/>
      <c r="AA19" s="125"/>
      <c r="AB19" s="136" t="s">
        <v>24</v>
      </c>
      <c r="AC19" s="128" t="s">
        <v>24</v>
      </c>
      <c r="AD19" s="150" t="s">
        <v>30</v>
      </c>
      <c r="AE19" s="153" t="s">
        <v>31</v>
      </c>
      <c r="AF19" s="153" t="s">
        <v>32</v>
      </c>
    </row>
    <row r="20" spans="1:32">
      <c r="A20" s="16" t="s">
        <v>61</v>
      </c>
      <c r="B20" s="17" t="s">
        <v>62</v>
      </c>
      <c r="C20" s="73">
        <v>1</v>
      </c>
      <c r="D20" s="84" t="s">
        <v>29</v>
      </c>
      <c r="E20" s="102" t="s">
        <v>61</v>
      </c>
      <c r="F20" s="84"/>
      <c r="G20" s="110"/>
      <c r="H20" s="115">
        <v>290</v>
      </c>
      <c r="I20" s="115"/>
      <c r="J20" s="125"/>
      <c r="K20" s="125"/>
      <c r="L20" s="136" t="s">
        <v>24</v>
      </c>
      <c r="M20" s="128" t="s">
        <v>24</v>
      </c>
      <c r="N20" s="150" t="s">
        <v>30</v>
      </c>
      <c r="O20" s="153" t="s">
        <v>31</v>
      </c>
      <c r="P20" s="153" t="s">
        <v>32</v>
      </c>
      <c r="Q20" s="44" t="s">
        <v>61</v>
      </c>
      <c r="R20" s="42" t="s">
        <v>62</v>
      </c>
      <c r="S20" s="76">
        <v>1</v>
      </c>
      <c r="T20" s="88" t="s">
        <v>29</v>
      </c>
      <c r="U20" s="102" t="s">
        <v>61</v>
      </c>
      <c r="V20" s="88"/>
      <c r="W20" s="220"/>
      <c r="X20" s="115">
        <v>290</v>
      </c>
      <c r="Y20" s="115"/>
      <c r="Z20" s="125"/>
      <c r="AA20" s="125"/>
      <c r="AB20" s="136" t="s">
        <v>24</v>
      </c>
      <c r="AC20" s="128" t="s">
        <v>24</v>
      </c>
      <c r="AD20" s="150" t="s">
        <v>30</v>
      </c>
      <c r="AE20" s="153" t="s">
        <v>31</v>
      </c>
      <c r="AF20" s="153" t="s">
        <v>32</v>
      </c>
    </row>
    <row r="21" spans="1:32">
      <c r="A21" s="16" t="s">
        <v>63</v>
      </c>
      <c r="B21" s="17" t="s">
        <v>64</v>
      </c>
      <c r="C21" s="73">
        <v>1</v>
      </c>
      <c r="D21" s="84" t="s">
        <v>29</v>
      </c>
      <c r="E21" s="102" t="s">
        <v>63</v>
      </c>
      <c r="F21" s="84"/>
      <c r="G21" s="110"/>
      <c r="H21" s="115">
        <v>365</v>
      </c>
      <c r="I21" s="115"/>
      <c r="J21" s="125"/>
      <c r="K21" s="125"/>
      <c r="L21" s="136" t="s">
        <v>24</v>
      </c>
      <c r="M21" s="128" t="s">
        <v>24</v>
      </c>
      <c r="N21" s="150" t="s">
        <v>30</v>
      </c>
      <c r="O21" s="153" t="s">
        <v>31</v>
      </c>
      <c r="P21" s="153" t="s">
        <v>32</v>
      </c>
      <c r="Q21" s="44" t="s">
        <v>63</v>
      </c>
      <c r="R21" s="42" t="s">
        <v>64</v>
      </c>
      <c r="S21" s="76">
        <v>1</v>
      </c>
      <c r="T21" s="88" t="s">
        <v>29</v>
      </c>
      <c r="U21" s="102" t="s">
        <v>63</v>
      </c>
      <c r="V21" s="88"/>
      <c r="W21" s="220"/>
      <c r="X21" s="115">
        <v>365</v>
      </c>
      <c r="Y21" s="115"/>
      <c r="Z21" s="125"/>
      <c r="AA21" s="125"/>
      <c r="AB21" s="136" t="s">
        <v>24</v>
      </c>
      <c r="AC21" s="128" t="s">
        <v>24</v>
      </c>
      <c r="AD21" s="150" t="s">
        <v>30</v>
      </c>
      <c r="AE21" s="153" t="s">
        <v>31</v>
      </c>
      <c r="AF21" s="153" t="s">
        <v>32</v>
      </c>
    </row>
    <row r="22" spans="1:32">
      <c r="A22" s="16" t="s">
        <v>65</v>
      </c>
      <c r="B22" s="17" t="s">
        <v>66</v>
      </c>
      <c r="C22" s="73">
        <v>1</v>
      </c>
      <c r="D22" s="84" t="s">
        <v>29</v>
      </c>
      <c r="E22" s="102" t="s">
        <v>65</v>
      </c>
      <c r="F22" s="84"/>
      <c r="G22" s="110"/>
      <c r="H22" s="115">
        <v>70</v>
      </c>
      <c r="I22" s="115"/>
      <c r="J22" s="125"/>
      <c r="K22" s="125"/>
      <c r="L22" s="136" t="s">
        <v>24</v>
      </c>
      <c r="M22" s="128" t="s">
        <v>24</v>
      </c>
      <c r="N22" s="150" t="s">
        <v>30</v>
      </c>
      <c r="O22" s="153" t="s">
        <v>31</v>
      </c>
      <c r="P22" s="153" t="s">
        <v>32</v>
      </c>
      <c r="Q22" s="44" t="s">
        <v>65</v>
      </c>
      <c r="R22" s="42" t="s">
        <v>66</v>
      </c>
      <c r="S22" s="76">
        <v>1</v>
      </c>
      <c r="T22" s="88" t="s">
        <v>29</v>
      </c>
      <c r="U22" s="102" t="s">
        <v>65</v>
      </c>
      <c r="V22" s="88"/>
      <c r="W22" s="220"/>
      <c r="X22" s="115">
        <v>70</v>
      </c>
      <c r="Y22" s="115"/>
      <c r="Z22" s="125"/>
      <c r="AA22" s="125"/>
      <c r="AB22" s="136" t="s">
        <v>24</v>
      </c>
      <c r="AC22" s="128" t="s">
        <v>24</v>
      </c>
      <c r="AD22" s="150" t="s">
        <v>30</v>
      </c>
      <c r="AE22" s="153" t="s">
        <v>31</v>
      </c>
      <c r="AF22" s="153" t="s">
        <v>32</v>
      </c>
    </row>
    <row r="23" spans="1:32">
      <c r="A23" s="16" t="s">
        <v>67</v>
      </c>
      <c r="B23" s="17" t="s">
        <v>68</v>
      </c>
      <c r="C23" s="73">
        <v>1</v>
      </c>
      <c r="D23" s="84" t="s">
        <v>29</v>
      </c>
      <c r="E23" s="102" t="s">
        <v>67</v>
      </c>
      <c r="F23" s="84"/>
      <c r="G23" s="110"/>
      <c r="H23" s="115">
        <v>135</v>
      </c>
      <c r="I23" s="115"/>
      <c r="J23" s="125"/>
      <c r="K23" s="125"/>
      <c r="L23" s="136" t="s">
        <v>24</v>
      </c>
      <c r="M23" s="128" t="s">
        <v>24</v>
      </c>
      <c r="N23" s="150" t="s">
        <v>30</v>
      </c>
      <c r="O23" s="153" t="s">
        <v>31</v>
      </c>
      <c r="P23" s="153" t="s">
        <v>32</v>
      </c>
      <c r="Q23" s="44" t="s">
        <v>67</v>
      </c>
      <c r="R23" s="42" t="s">
        <v>68</v>
      </c>
      <c r="S23" s="76">
        <v>1</v>
      </c>
      <c r="T23" s="88" t="s">
        <v>29</v>
      </c>
      <c r="U23" s="102" t="s">
        <v>67</v>
      </c>
      <c r="V23" s="88"/>
      <c r="W23" s="220"/>
      <c r="X23" s="115">
        <v>135</v>
      </c>
      <c r="Y23" s="115"/>
      <c r="Z23" s="125"/>
      <c r="AA23" s="125"/>
      <c r="AB23" s="136" t="s">
        <v>24</v>
      </c>
      <c r="AC23" s="128" t="s">
        <v>24</v>
      </c>
      <c r="AD23" s="150" t="s">
        <v>30</v>
      </c>
      <c r="AE23" s="153" t="s">
        <v>31</v>
      </c>
      <c r="AF23" s="153" t="s">
        <v>32</v>
      </c>
    </row>
    <row r="24" spans="1:32">
      <c r="A24" s="16" t="s">
        <v>69</v>
      </c>
      <c r="B24" s="17" t="s">
        <v>70</v>
      </c>
      <c r="C24" s="73">
        <v>1</v>
      </c>
      <c r="D24" s="84" t="s">
        <v>29</v>
      </c>
      <c r="E24" s="102" t="s">
        <v>69</v>
      </c>
      <c r="F24" s="84"/>
      <c r="G24" s="110"/>
      <c r="H24" s="115">
        <v>219</v>
      </c>
      <c r="I24" s="115"/>
      <c r="J24" s="125"/>
      <c r="K24" s="125"/>
      <c r="L24" s="136" t="s">
        <v>24</v>
      </c>
      <c r="M24" s="128" t="s">
        <v>24</v>
      </c>
      <c r="N24" s="150" t="s">
        <v>30</v>
      </c>
      <c r="O24" s="153" t="s">
        <v>31</v>
      </c>
      <c r="P24" s="153" t="s">
        <v>32</v>
      </c>
      <c r="Q24" s="44" t="s">
        <v>69</v>
      </c>
      <c r="R24" s="42" t="s">
        <v>70</v>
      </c>
      <c r="S24" s="76">
        <v>1</v>
      </c>
      <c r="T24" s="88" t="s">
        <v>29</v>
      </c>
      <c r="U24" s="102" t="s">
        <v>69</v>
      </c>
      <c r="V24" s="88"/>
      <c r="W24" s="220"/>
      <c r="X24" s="115">
        <v>219</v>
      </c>
      <c r="Y24" s="115"/>
      <c r="Z24" s="125"/>
      <c r="AA24" s="125"/>
      <c r="AB24" s="136" t="s">
        <v>24</v>
      </c>
      <c r="AC24" s="128" t="s">
        <v>24</v>
      </c>
      <c r="AD24" s="150" t="s">
        <v>30</v>
      </c>
      <c r="AE24" s="153" t="s">
        <v>31</v>
      </c>
      <c r="AF24" s="153" t="s">
        <v>32</v>
      </c>
    </row>
    <row r="25" spans="1:32">
      <c r="A25" s="16" t="s">
        <v>71</v>
      </c>
      <c r="B25" s="17" t="s">
        <v>72</v>
      </c>
      <c r="C25" s="73">
        <v>1</v>
      </c>
      <c r="D25" s="84" t="s">
        <v>29</v>
      </c>
      <c r="E25" s="102" t="s">
        <v>71</v>
      </c>
      <c r="F25" s="84"/>
      <c r="G25" s="110"/>
      <c r="H25" s="115">
        <v>175</v>
      </c>
      <c r="I25" s="115"/>
      <c r="J25" s="125"/>
      <c r="K25" s="125"/>
      <c r="L25" s="136" t="s">
        <v>24</v>
      </c>
      <c r="M25" s="128" t="s">
        <v>24</v>
      </c>
      <c r="N25" s="150" t="s">
        <v>30</v>
      </c>
      <c r="O25" s="153" t="s">
        <v>31</v>
      </c>
      <c r="P25" s="153" t="s">
        <v>32</v>
      </c>
      <c r="Q25" s="44" t="s">
        <v>71</v>
      </c>
      <c r="R25" s="42" t="s">
        <v>72</v>
      </c>
      <c r="S25" s="76">
        <v>1</v>
      </c>
      <c r="T25" s="88" t="s">
        <v>29</v>
      </c>
      <c r="U25" s="102" t="s">
        <v>71</v>
      </c>
      <c r="V25" s="88"/>
      <c r="W25" s="220"/>
      <c r="X25" s="115">
        <v>175</v>
      </c>
      <c r="Y25" s="115"/>
      <c r="Z25" s="125"/>
      <c r="AA25" s="125"/>
      <c r="AB25" s="136" t="s">
        <v>24</v>
      </c>
      <c r="AC25" s="128" t="s">
        <v>24</v>
      </c>
      <c r="AD25" s="150" t="s">
        <v>30</v>
      </c>
      <c r="AE25" s="153" t="s">
        <v>31</v>
      </c>
      <c r="AF25" s="153" t="s">
        <v>32</v>
      </c>
    </row>
    <row r="26" spans="1:32">
      <c r="A26" s="16" t="s">
        <v>73</v>
      </c>
      <c r="B26" s="17" t="s">
        <v>74</v>
      </c>
      <c r="C26" s="73">
        <v>1</v>
      </c>
      <c r="D26" s="84" t="s">
        <v>29</v>
      </c>
      <c r="E26" s="102" t="s">
        <v>73</v>
      </c>
      <c r="F26" s="84"/>
      <c r="G26" s="110"/>
      <c r="H26" s="115">
        <v>405</v>
      </c>
      <c r="I26" s="115"/>
      <c r="J26" s="125"/>
      <c r="K26" s="125"/>
      <c r="L26" s="136" t="s">
        <v>24</v>
      </c>
      <c r="M26" s="128" t="s">
        <v>24</v>
      </c>
      <c r="N26" s="150" t="s">
        <v>30</v>
      </c>
      <c r="O26" s="153" t="s">
        <v>31</v>
      </c>
      <c r="P26" s="153" t="s">
        <v>32</v>
      </c>
      <c r="Q26" s="44" t="s">
        <v>73</v>
      </c>
      <c r="R26" s="42" t="s">
        <v>74</v>
      </c>
      <c r="S26" s="76">
        <v>1</v>
      </c>
      <c r="T26" s="88" t="s">
        <v>29</v>
      </c>
      <c r="U26" s="102" t="s">
        <v>73</v>
      </c>
      <c r="V26" s="88"/>
      <c r="W26" s="220"/>
      <c r="X26" s="115">
        <v>405</v>
      </c>
      <c r="Y26" s="115"/>
      <c r="Z26" s="125"/>
      <c r="AA26" s="125"/>
      <c r="AB26" s="136" t="s">
        <v>24</v>
      </c>
      <c r="AC26" s="128" t="s">
        <v>24</v>
      </c>
      <c r="AD26" s="150" t="s">
        <v>30</v>
      </c>
      <c r="AE26" s="153" t="s">
        <v>31</v>
      </c>
      <c r="AF26" s="153" t="s">
        <v>32</v>
      </c>
    </row>
    <row r="27" spans="1:32">
      <c r="A27" s="16" t="s">
        <v>75</v>
      </c>
      <c r="B27" s="17" t="s">
        <v>76</v>
      </c>
      <c r="C27" s="73">
        <v>1</v>
      </c>
      <c r="D27" s="84" t="s">
        <v>29</v>
      </c>
      <c r="E27" s="102" t="s">
        <v>75</v>
      </c>
      <c r="F27" s="84"/>
      <c r="G27" s="110"/>
      <c r="H27" s="115">
        <v>485</v>
      </c>
      <c r="I27" s="115"/>
      <c r="J27" s="125"/>
      <c r="K27" s="125"/>
      <c r="L27" s="136" t="s">
        <v>24</v>
      </c>
      <c r="M27" s="128" t="s">
        <v>24</v>
      </c>
      <c r="N27" s="150" t="s">
        <v>30</v>
      </c>
      <c r="O27" s="153" t="s">
        <v>31</v>
      </c>
      <c r="P27" s="153" t="s">
        <v>32</v>
      </c>
      <c r="Q27" s="44" t="s">
        <v>75</v>
      </c>
      <c r="R27" s="42" t="s">
        <v>76</v>
      </c>
      <c r="S27" s="76">
        <v>1</v>
      </c>
      <c r="T27" s="88" t="s">
        <v>29</v>
      </c>
      <c r="U27" s="102" t="s">
        <v>75</v>
      </c>
      <c r="V27" s="88"/>
      <c r="W27" s="220"/>
      <c r="X27" s="115">
        <v>485</v>
      </c>
      <c r="Y27" s="115"/>
      <c r="Z27" s="125"/>
      <c r="AA27" s="125"/>
      <c r="AB27" s="136" t="s">
        <v>24</v>
      </c>
      <c r="AC27" s="128" t="s">
        <v>24</v>
      </c>
      <c r="AD27" s="150" t="s">
        <v>30</v>
      </c>
      <c r="AE27" s="153" t="s">
        <v>31</v>
      </c>
      <c r="AF27" s="153" t="s">
        <v>32</v>
      </c>
    </row>
    <row r="28" spans="1:32">
      <c r="A28" s="16" t="s">
        <v>77</v>
      </c>
      <c r="B28" s="17" t="s">
        <v>78</v>
      </c>
      <c r="C28" s="73">
        <v>1</v>
      </c>
      <c r="D28" s="84" t="s">
        <v>29</v>
      </c>
      <c r="E28" s="102" t="s">
        <v>77</v>
      </c>
      <c r="F28" s="84"/>
      <c r="G28" s="110"/>
      <c r="H28" s="115">
        <v>115</v>
      </c>
      <c r="I28" s="115"/>
      <c r="J28" s="125"/>
      <c r="K28" s="125"/>
      <c r="L28" s="136" t="s">
        <v>24</v>
      </c>
      <c r="M28" s="128" t="s">
        <v>24</v>
      </c>
      <c r="N28" s="150" t="s">
        <v>30</v>
      </c>
      <c r="O28" s="153" t="s">
        <v>31</v>
      </c>
      <c r="P28" s="153" t="s">
        <v>32</v>
      </c>
      <c r="Q28" s="44" t="s">
        <v>77</v>
      </c>
      <c r="R28" s="42" t="s">
        <v>78</v>
      </c>
      <c r="S28" s="76">
        <v>1</v>
      </c>
      <c r="T28" s="88" t="s">
        <v>29</v>
      </c>
      <c r="U28" s="102" t="s">
        <v>77</v>
      </c>
      <c r="V28" s="88"/>
      <c r="W28" s="220"/>
      <c r="X28" s="115">
        <v>115</v>
      </c>
      <c r="Y28" s="115"/>
      <c r="Z28" s="125"/>
      <c r="AA28" s="125"/>
      <c r="AB28" s="136" t="s">
        <v>24</v>
      </c>
      <c r="AC28" s="128" t="s">
        <v>24</v>
      </c>
      <c r="AD28" s="150" t="s">
        <v>30</v>
      </c>
      <c r="AE28" s="153" t="s">
        <v>31</v>
      </c>
      <c r="AF28" s="153" t="s">
        <v>32</v>
      </c>
    </row>
    <row r="29" spans="1:32">
      <c r="A29" s="16" t="s">
        <v>79</v>
      </c>
      <c r="B29" s="17" t="s">
        <v>80</v>
      </c>
      <c r="C29" s="73">
        <v>1</v>
      </c>
      <c r="D29" s="84" t="s">
        <v>29</v>
      </c>
      <c r="E29" s="102" t="s">
        <v>79</v>
      </c>
      <c r="F29" s="84"/>
      <c r="G29" s="110"/>
      <c r="H29" s="115">
        <v>190</v>
      </c>
      <c r="I29" s="115"/>
      <c r="J29" s="125"/>
      <c r="K29" s="125"/>
      <c r="L29" s="136" t="s">
        <v>24</v>
      </c>
      <c r="M29" s="128" t="s">
        <v>24</v>
      </c>
      <c r="N29" s="150" t="s">
        <v>30</v>
      </c>
      <c r="O29" s="153" t="s">
        <v>31</v>
      </c>
      <c r="P29" s="153" t="s">
        <v>32</v>
      </c>
      <c r="Q29" s="44" t="s">
        <v>79</v>
      </c>
      <c r="R29" s="42" t="s">
        <v>80</v>
      </c>
      <c r="S29" s="76">
        <v>1</v>
      </c>
      <c r="T29" s="88" t="s">
        <v>29</v>
      </c>
      <c r="U29" s="102" t="s">
        <v>79</v>
      </c>
      <c r="V29" s="88"/>
      <c r="W29" s="220"/>
      <c r="X29" s="115">
        <v>190</v>
      </c>
      <c r="Y29" s="115"/>
      <c r="Z29" s="125"/>
      <c r="AA29" s="125"/>
      <c r="AB29" s="136" t="s">
        <v>24</v>
      </c>
      <c r="AC29" s="128" t="s">
        <v>24</v>
      </c>
      <c r="AD29" s="150" t="s">
        <v>30</v>
      </c>
      <c r="AE29" s="153" t="s">
        <v>31</v>
      </c>
      <c r="AF29" s="153" t="s">
        <v>32</v>
      </c>
    </row>
    <row r="30" spans="1:32">
      <c r="A30" s="16" t="s">
        <v>81</v>
      </c>
      <c r="B30" s="17" t="s">
        <v>82</v>
      </c>
      <c r="C30" s="73">
        <v>1</v>
      </c>
      <c r="D30" s="84" t="s">
        <v>29</v>
      </c>
      <c r="E30" s="102" t="s">
        <v>81</v>
      </c>
      <c r="F30" s="84"/>
      <c r="G30" s="110"/>
      <c r="H30" s="115">
        <v>295</v>
      </c>
      <c r="I30" s="115"/>
      <c r="J30" s="125"/>
      <c r="K30" s="125"/>
      <c r="L30" s="136" t="s">
        <v>24</v>
      </c>
      <c r="M30" s="128" t="s">
        <v>24</v>
      </c>
      <c r="N30" s="150" t="s">
        <v>30</v>
      </c>
      <c r="O30" s="153" t="s">
        <v>31</v>
      </c>
      <c r="P30" s="153" t="s">
        <v>32</v>
      </c>
      <c r="Q30" s="44" t="s">
        <v>81</v>
      </c>
      <c r="R30" s="42" t="s">
        <v>82</v>
      </c>
      <c r="S30" s="76">
        <v>1</v>
      </c>
      <c r="T30" s="88" t="s">
        <v>29</v>
      </c>
      <c r="U30" s="102" t="s">
        <v>81</v>
      </c>
      <c r="V30" s="88"/>
      <c r="W30" s="220"/>
      <c r="X30" s="115">
        <v>295</v>
      </c>
      <c r="Y30" s="115"/>
      <c r="Z30" s="125"/>
      <c r="AA30" s="125"/>
      <c r="AB30" s="136" t="s">
        <v>24</v>
      </c>
      <c r="AC30" s="128" t="s">
        <v>24</v>
      </c>
      <c r="AD30" s="150" t="s">
        <v>30</v>
      </c>
      <c r="AE30" s="153" t="s">
        <v>31</v>
      </c>
      <c r="AF30" s="153" t="s">
        <v>32</v>
      </c>
    </row>
    <row r="31" spans="1:32">
      <c r="A31" s="176" t="s">
        <v>2478</v>
      </c>
      <c r="B31" s="169" t="s">
        <v>2479</v>
      </c>
      <c r="C31" s="170">
        <v>1</v>
      </c>
      <c r="D31" s="200" t="s">
        <v>22</v>
      </c>
      <c r="E31" s="272" t="s">
        <v>2478</v>
      </c>
      <c r="F31" s="205">
        <v>940.83</v>
      </c>
      <c r="G31" s="271">
        <f>rv_mba_mg</f>
        <v>0.18</v>
      </c>
      <c r="H31" s="178">
        <f t="shared" ref="H31:H37" si="4">F31-(F31*G31)</f>
        <v>771.48060000000009</v>
      </c>
      <c r="I31" s="178" t="s">
        <v>23</v>
      </c>
      <c r="J31" s="179">
        <f>mba13_3pl</f>
        <v>70</v>
      </c>
      <c r="K31" s="179">
        <f>H31+J31</f>
        <v>841.48060000000009</v>
      </c>
      <c r="L31" s="136" t="s">
        <v>24</v>
      </c>
      <c r="M31" s="128">
        <v>0.3</v>
      </c>
      <c r="N31" s="150" t="s">
        <v>25</v>
      </c>
      <c r="O31" s="153" t="s">
        <v>26</v>
      </c>
      <c r="P31" s="153" t="s">
        <v>27</v>
      </c>
      <c r="Q31" s="217" t="s">
        <v>83</v>
      </c>
      <c r="R31" s="218" t="s">
        <v>84</v>
      </c>
      <c r="S31" s="189">
        <v>1</v>
      </c>
      <c r="T31" s="209" t="s">
        <v>22</v>
      </c>
      <c r="U31" s="209" t="s">
        <v>83</v>
      </c>
      <c r="V31" s="209">
        <v>999.17</v>
      </c>
      <c r="W31" s="219">
        <f>rv_mba_mg</f>
        <v>0.18</v>
      </c>
      <c r="X31" s="114">
        <f t="shared" ref="X31:X37" si="5">V31-(V31*W31)</f>
        <v>819.31939999999997</v>
      </c>
      <c r="Y31" s="114" t="s">
        <v>23</v>
      </c>
      <c r="Z31" s="124">
        <f>mba13_3pl</f>
        <v>70</v>
      </c>
      <c r="AA31" s="124">
        <f>X31+Z31</f>
        <v>889.31939999999997</v>
      </c>
      <c r="AB31" s="136" t="s">
        <v>24</v>
      </c>
      <c r="AC31" s="128">
        <v>0.3</v>
      </c>
      <c r="AD31" s="150" t="s">
        <v>25</v>
      </c>
      <c r="AE31" s="153" t="s">
        <v>26</v>
      </c>
      <c r="AF31" s="153" t="s">
        <v>27</v>
      </c>
    </row>
    <row r="32" spans="1:32">
      <c r="A32" s="18"/>
      <c r="B32" s="19"/>
      <c r="C32" s="56"/>
      <c r="D32" s="85"/>
      <c r="E32" s="77"/>
      <c r="F32" s="96"/>
      <c r="G32" s="32"/>
      <c r="H32" s="68"/>
      <c r="I32" s="68"/>
      <c r="J32" s="24"/>
      <c r="K32" s="24"/>
      <c r="L32" s="136"/>
      <c r="M32" s="128"/>
      <c r="N32" s="151"/>
      <c r="O32" s="20"/>
      <c r="P32" s="153"/>
      <c r="Q32" s="39" t="s">
        <v>85</v>
      </c>
      <c r="R32" s="40" t="s">
        <v>86</v>
      </c>
      <c r="S32" s="64">
        <v>1</v>
      </c>
      <c r="T32" s="87" t="s">
        <v>22</v>
      </c>
      <c r="U32" s="77" t="s">
        <v>24</v>
      </c>
      <c r="V32" s="210">
        <v>41.67</v>
      </c>
      <c r="W32" s="48">
        <f t="shared" ref="W32:W37" si="6">rv_mba_mg_cto</f>
        <v>0.13</v>
      </c>
      <c r="X32" s="68">
        <f t="shared" si="5"/>
        <v>36.252900000000004</v>
      </c>
      <c r="Y32" s="68"/>
      <c r="Z32" s="24"/>
      <c r="AA32" s="24"/>
      <c r="AB32" s="136" t="s">
        <v>24</v>
      </c>
      <c r="AC32" s="128" t="s">
        <v>24</v>
      </c>
      <c r="AD32" s="150" t="s">
        <v>25</v>
      </c>
      <c r="AE32" s="153" t="s">
        <v>26</v>
      </c>
      <c r="AF32" s="153" t="s">
        <v>35</v>
      </c>
    </row>
    <row r="33" spans="1:32">
      <c r="A33" s="18"/>
      <c r="B33" s="19"/>
      <c r="C33" s="56"/>
      <c r="D33" s="85"/>
      <c r="E33" s="77"/>
      <c r="F33" s="157"/>
      <c r="G33" s="32"/>
      <c r="H33" s="68"/>
      <c r="I33" s="68"/>
      <c r="J33" s="24"/>
      <c r="K33" s="24"/>
      <c r="L33" s="136"/>
      <c r="M33" s="128"/>
      <c r="N33" s="151"/>
      <c r="O33" s="20"/>
      <c r="P33" s="153"/>
      <c r="Q33" s="39" t="s">
        <v>87</v>
      </c>
      <c r="R33" s="40" t="s">
        <v>88</v>
      </c>
      <c r="S33" s="64">
        <v>1</v>
      </c>
      <c r="T33" s="87" t="s">
        <v>22</v>
      </c>
      <c r="U33" s="77" t="s">
        <v>24</v>
      </c>
      <c r="V33" s="210">
        <v>108.33</v>
      </c>
      <c r="W33" s="48">
        <f t="shared" si="6"/>
        <v>0.13</v>
      </c>
      <c r="X33" s="68">
        <f t="shared" si="5"/>
        <v>94.247100000000003</v>
      </c>
      <c r="Y33" s="68"/>
      <c r="Z33" s="24"/>
      <c r="AA33" s="24"/>
      <c r="AB33" s="136" t="s">
        <v>24</v>
      </c>
      <c r="AC33" s="128" t="s">
        <v>24</v>
      </c>
      <c r="AD33" s="150" t="s">
        <v>25</v>
      </c>
      <c r="AE33" s="153" t="s">
        <v>26</v>
      </c>
      <c r="AF33" s="153" t="s">
        <v>35</v>
      </c>
    </row>
    <row r="34" spans="1:32">
      <c r="A34" s="18" t="s">
        <v>2480</v>
      </c>
      <c r="B34" s="19" t="s">
        <v>2481</v>
      </c>
      <c r="C34" s="56">
        <v>1</v>
      </c>
      <c r="D34" s="85" t="s">
        <v>22</v>
      </c>
      <c r="E34" s="77" t="s">
        <v>24</v>
      </c>
      <c r="F34" s="157">
        <v>191.67</v>
      </c>
      <c r="G34" s="32">
        <f t="shared" ref="G34:G37" si="7">rv_mba_mg_cto</f>
        <v>0.13</v>
      </c>
      <c r="H34" s="68">
        <f t="shared" si="4"/>
        <v>166.75289999999998</v>
      </c>
      <c r="I34" s="68"/>
      <c r="J34" s="24"/>
      <c r="K34" s="24"/>
      <c r="L34" s="136" t="s">
        <v>24</v>
      </c>
      <c r="M34" s="128" t="s">
        <v>24</v>
      </c>
      <c r="N34" s="151" t="s">
        <v>25</v>
      </c>
      <c r="O34" s="20" t="s">
        <v>26</v>
      </c>
      <c r="P34" s="153" t="s">
        <v>35</v>
      </c>
      <c r="Q34" s="39" t="s">
        <v>89</v>
      </c>
      <c r="R34" s="40" t="s">
        <v>90</v>
      </c>
      <c r="S34" s="64">
        <v>1</v>
      </c>
      <c r="T34" s="87" t="s">
        <v>22</v>
      </c>
      <c r="U34" s="77" t="s">
        <v>24</v>
      </c>
      <c r="V34" s="210">
        <v>208.33</v>
      </c>
      <c r="W34" s="48">
        <f t="shared" si="6"/>
        <v>0.13</v>
      </c>
      <c r="X34" s="68">
        <f t="shared" si="5"/>
        <v>181.24710000000002</v>
      </c>
      <c r="Y34" s="68"/>
      <c r="Z34" s="24"/>
      <c r="AA34" s="24"/>
      <c r="AB34" s="136" t="s">
        <v>24</v>
      </c>
      <c r="AC34" s="128" t="s">
        <v>24</v>
      </c>
      <c r="AD34" s="150" t="s">
        <v>25</v>
      </c>
      <c r="AE34" s="153" t="s">
        <v>26</v>
      </c>
      <c r="AF34" s="153" t="s">
        <v>35</v>
      </c>
    </row>
    <row r="35" spans="1:32">
      <c r="A35" s="18" t="s">
        <v>2482</v>
      </c>
      <c r="B35" s="19" t="s">
        <v>2483</v>
      </c>
      <c r="C35" s="56">
        <v>1</v>
      </c>
      <c r="D35" s="85" t="s">
        <v>22</v>
      </c>
      <c r="E35" s="77" t="s">
        <v>24</v>
      </c>
      <c r="F35" s="157">
        <v>191.67</v>
      </c>
      <c r="G35" s="32">
        <f t="shared" si="7"/>
        <v>0.13</v>
      </c>
      <c r="H35" s="68">
        <f t="shared" ref="H35" si="8">F35-(F35*G35)</f>
        <v>166.75289999999998</v>
      </c>
      <c r="I35" s="68"/>
      <c r="J35" s="24"/>
      <c r="K35" s="24"/>
      <c r="L35" s="136" t="s">
        <v>24</v>
      </c>
      <c r="M35" s="128" t="s">
        <v>24</v>
      </c>
      <c r="N35" s="151" t="s">
        <v>25</v>
      </c>
      <c r="O35" s="20" t="s">
        <v>26</v>
      </c>
      <c r="P35" s="153" t="s">
        <v>35</v>
      </c>
      <c r="Q35" s="39" t="s">
        <v>91</v>
      </c>
      <c r="R35" s="40" t="s">
        <v>92</v>
      </c>
      <c r="S35" s="64">
        <v>1</v>
      </c>
      <c r="T35" s="87" t="s">
        <v>22</v>
      </c>
      <c r="U35" s="77" t="s">
        <v>24</v>
      </c>
      <c r="V35" s="210">
        <v>208.33</v>
      </c>
      <c r="W35" s="48">
        <f t="shared" si="6"/>
        <v>0.13</v>
      </c>
      <c r="X35" s="68">
        <f t="shared" si="5"/>
        <v>181.24710000000002</v>
      </c>
      <c r="Y35" s="68"/>
      <c r="Z35" s="24"/>
      <c r="AA35" s="24"/>
      <c r="AB35" s="136" t="s">
        <v>24</v>
      </c>
      <c r="AC35" s="128" t="s">
        <v>24</v>
      </c>
      <c r="AD35" s="150" t="s">
        <v>25</v>
      </c>
      <c r="AE35" s="153" t="s">
        <v>26</v>
      </c>
      <c r="AF35" s="153" t="s">
        <v>35</v>
      </c>
    </row>
    <row r="36" spans="1:32">
      <c r="A36" s="18" t="s">
        <v>2484</v>
      </c>
      <c r="B36" s="19" t="s">
        <v>2485</v>
      </c>
      <c r="C36" s="56">
        <v>1</v>
      </c>
      <c r="D36" s="85" t="s">
        <v>22</v>
      </c>
      <c r="E36" s="77" t="s">
        <v>24</v>
      </c>
      <c r="F36" s="157">
        <v>383.33</v>
      </c>
      <c r="G36" s="32">
        <f t="shared" si="7"/>
        <v>0.13</v>
      </c>
      <c r="H36" s="68">
        <f t="shared" si="4"/>
        <v>333.49709999999999</v>
      </c>
      <c r="I36" s="68"/>
      <c r="J36" s="24"/>
      <c r="K36" s="24"/>
      <c r="L36" s="136" t="s">
        <v>24</v>
      </c>
      <c r="M36" s="128" t="s">
        <v>24</v>
      </c>
      <c r="N36" s="151" t="s">
        <v>25</v>
      </c>
      <c r="O36" s="20" t="s">
        <v>26</v>
      </c>
      <c r="P36" s="153" t="s">
        <v>35</v>
      </c>
      <c r="Q36" s="39" t="s">
        <v>93</v>
      </c>
      <c r="R36" s="40" t="s">
        <v>94</v>
      </c>
      <c r="S36" s="64">
        <v>1</v>
      </c>
      <c r="T36" s="87" t="s">
        <v>22</v>
      </c>
      <c r="U36" s="77" t="s">
        <v>24</v>
      </c>
      <c r="V36" s="210">
        <v>416.67</v>
      </c>
      <c r="W36" s="48">
        <f t="shared" si="6"/>
        <v>0.13</v>
      </c>
      <c r="X36" s="68">
        <f t="shared" si="5"/>
        <v>362.50290000000001</v>
      </c>
      <c r="Y36" s="68"/>
      <c r="Z36" s="24"/>
      <c r="AA36" s="24"/>
      <c r="AB36" s="136" t="s">
        <v>24</v>
      </c>
      <c r="AC36" s="128" t="s">
        <v>24</v>
      </c>
      <c r="AD36" s="150" t="s">
        <v>25</v>
      </c>
      <c r="AE36" s="153" t="s">
        <v>26</v>
      </c>
      <c r="AF36" s="153" t="s">
        <v>35</v>
      </c>
    </row>
    <row r="37" spans="1:32">
      <c r="A37" s="18" t="s">
        <v>2486</v>
      </c>
      <c r="B37" s="19" t="s">
        <v>2487</v>
      </c>
      <c r="C37" s="56">
        <v>1</v>
      </c>
      <c r="D37" s="85" t="s">
        <v>22</v>
      </c>
      <c r="E37" s="77" t="s">
        <v>24</v>
      </c>
      <c r="F37" s="157">
        <v>766.67</v>
      </c>
      <c r="G37" s="32">
        <f t="shared" si="7"/>
        <v>0.13</v>
      </c>
      <c r="H37" s="68">
        <f t="shared" si="4"/>
        <v>667.00289999999995</v>
      </c>
      <c r="I37" s="68"/>
      <c r="J37" s="24"/>
      <c r="K37" s="24"/>
      <c r="L37" s="136" t="s">
        <v>24</v>
      </c>
      <c r="M37" s="128" t="s">
        <v>24</v>
      </c>
      <c r="N37" s="151" t="s">
        <v>25</v>
      </c>
      <c r="O37" s="20" t="s">
        <v>26</v>
      </c>
      <c r="P37" s="153" t="s">
        <v>35</v>
      </c>
      <c r="Q37" s="39" t="s">
        <v>95</v>
      </c>
      <c r="R37" s="40" t="s">
        <v>96</v>
      </c>
      <c r="S37" s="64">
        <v>1</v>
      </c>
      <c r="T37" s="87" t="s">
        <v>22</v>
      </c>
      <c r="U37" s="77" t="s">
        <v>24</v>
      </c>
      <c r="V37" s="210">
        <v>833.33</v>
      </c>
      <c r="W37" s="48">
        <f t="shared" si="6"/>
        <v>0.13</v>
      </c>
      <c r="X37" s="68">
        <f t="shared" si="5"/>
        <v>724.99710000000005</v>
      </c>
      <c r="Y37" s="68"/>
      <c r="Z37" s="24"/>
      <c r="AA37" s="24"/>
      <c r="AB37" s="136" t="s">
        <v>24</v>
      </c>
      <c r="AC37" s="128" t="s">
        <v>24</v>
      </c>
      <c r="AD37" s="150" t="s">
        <v>25</v>
      </c>
      <c r="AE37" s="153" t="s">
        <v>26</v>
      </c>
      <c r="AF37" s="153" t="s">
        <v>35</v>
      </c>
    </row>
    <row r="38" spans="1:32">
      <c r="A38" s="18" t="s">
        <v>2488</v>
      </c>
      <c r="B38" s="19" t="s">
        <v>2489</v>
      </c>
      <c r="C38" s="56">
        <v>1</v>
      </c>
      <c r="D38" s="68" t="s">
        <v>22</v>
      </c>
      <c r="E38" s="77" t="s">
        <v>24</v>
      </c>
      <c r="F38" s="157"/>
      <c r="G38" s="32"/>
      <c r="H38" s="68"/>
      <c r="I38" s="68"/>
      <c r="J38" s="24"/>
      <c r="K38" s="24"/>
      <c r="L38" s="136" t="s">
        <v>24</v>
      </c>
      <c r="M38" s="128" t="s">
        <v>24</v>
      </c>
      <c r="N38" s="150" t="s">
        <v>25</v>
      </c>
      <c r="O38" s="153" t="s">
        <v>26</v>
      </c>
      <c r="P38" s="153" t="s">
        <v>35</v>
      </c>
      <c r="Q38" s="39" t="s">
        <v>97</v>
      </c>
      <c r="R38" s="40" t="s">
        <v>98</v>
      </c>
      <c r="S38" s="64">
        <v>1</v>
      </c>
      <c r="T38" s="68" t="s">
        <v>22</v>
      </c>
      <c r="U38" s="77" t="s">
        <v>24</v>
      </c>
      <c r="V38" s="221"/>
      <c r="W38" s="48"/>
      <c r="X38" s="68">
        <v>0</v>
      </c>
      <c r="Y38" s="68"/>
      <c r="Z38" s="24"/>
      <c r="AA38" s="24"/>
      <c r="AB38" s="136" t="s">
        <v>24</v>
      </c>
      <c r="AC38" s="128" t="s">
        <v>24</v>
      </c>
      <c r="AD38" s="150" t="s">
        <v>25</v>
      </c>
      <c r="AE38" s="153" t="s">
        <v>26</v>
      </c>
      <c r="AF38" s="153" t="s">
        <v>35</v>
      </c>
    </row>
    <row r="39" spans="1:32">
      <c r="A39" s="18" t="s">
        <v>2490</v>
      </c>
      <c r="B39" s="19" t="s">
        <v>2491</v>
      </c>
      <c r="C39" s="56">
        <v>1</v>
      </c>
      <c r="D39" s="68" t="s">
        <v>22</v>
      </c>
      <c r="E39" s="77" t="s">
        <v>24</v>
      </c>
      <c r="F39" s="157"/>
      <c r="G39" s="32"/>
      <c r="H39" s="68"/>
      <c r="I39" s="68"/>
      <c r="J39" s="24"/>
      <c r="K39" s="24"/>
      <c r="L39" s="136" t="s">
        <v>24</v>
      </c>
      <c r="M39" s="128" t="s">
        <v>24</v>
      </c>
      <c r="N39" s="150" t="s">
        <v>25</v>
      </c>
      <c r="O39" s="153" t="s">
        <v>26</v>
      </c>
      <c r="P39" s="153" t="s">
        <v>35</v>
      </c>
      <c r="Q39" s="39" t="s">
        <v>99</v>
      </c>
      <c r="R39" s="40" t="s">
        <v>100</v>
      </c>
      <c r="S39" s="64">
        <v>1</v>
      </c>
      <c r="T39" s="68" t="s">
        <v>22</v>
      </c>
      <c r="U39" s="77" t="s">
        <v>24</v>
      </c>
      <c r="V39" s="221"/>
      <c r="W39" s="48"/>
      <c r="X39" s="68">
        <v>0</v>
      </c>
      <c r="Y39" s="68"/>
      <c r="Z39" s="24"/>
      <c r="AA39" s="24"/>
      <c r="AB39" s="136" t="s">
        <v>24</v>
      </c>
      <c r="AC39" s="128" t="s">
        <v>24</v>
      </c>
      <c r="AD39" s="150" t="s">
        <v>25</v>
      </c>
      <c r="AE39" s="153" t="s">
        <v>26</v>
      </c>
      <c r="AF39" s="153" t="s">
        <v>35</v>
      </c>
    </row>
    <row r="40" spans="1:32">
      <c r="A40" s="176" t="s">
        <v>2506</v>
      </c>
      <c r="B40" s="169" t="s">
        <v>2507</v>
      </c>
      <c r="C40" s="170">
        <v>1</v>
      </c>
      <c r="D40" s="200" t="s">
        <v>22</v>
      </c>
      <c r="E40" s="272" t="s">
        <v>2506</v>
      </c>
      <c r="F40" s="205">
        <v>940.83</v>
      </c>
      <c r="G40" s="271">
        <f>rv_mba_mg</f>
        <v>0.18</v>
      </c>
      <c r="H40" s="178">
        <f t="shared" ref="H40:H46" si="9">F40-(F40*G40)</f>
        <v>771.48060000000009</v>
      </c>
      <c r="I40" s="178" t="s">
        <v>23</v>
      </c>
      <c r="J40" s="179">
        <f>mba13_3pl</f>
        <v>70</v>
      </c>
      <c r="K40" s="179">
        <f>H40+J40</f>
        <v>841.48060000000009</v>
      </c>
      <c r="L40" s="136" t="s">
        <v>24</v>
      </c>
      <c r="M40" s="128">
        <v>0.3</v>
      </c>
      <c r="N40" s="150" t="s">
        <v>25</v>
      </c>
      <c r="O40" s="153" t="s">
        <v>26</v>
      </c>
      <c r="P40" s="153" t="s">
        <v>27</v>
      </c>
      <c r="Q40" s="217" t="s">
        <v>101</v>
      </c>
      <c r="R40" s="218" t="s">
        <v>102</v>
      </c>
      <c r="S40" s="189">
        <v>1</v>
      </c>
      <c r="T40" s="209" t="s">
        <v>22</v>
      </c>
      <c r="U40" s="209" t="s">
        <v>101</v>
      </c>
      <c r="V40" s="209">
        <v>999.17</v>
      </c>
      <c r="W40" s="219">
        <f>rv_mba_mg</f>
        <v>0.18</v>
      </c>
      <c r="X40" s="114">
        <f t="shared" ref="X40:X46" si="10">V40-(V40*W40)</f>
        <v>819.31939999999997</v>
      </c>
      <c r="Y40" s="114" t="s">
        <v>23</v>
      </c>
      <c r="Z40" s="124">
        <f>mba13_3pl</f>
        <v>70</v>
      </c>
      <c r="AA40" s="124">
        <f>X40+Z40</f>
        <v>889.31939999999997</v>
      </c>
      <c r="AB40" s="136" t="s">
        <v>24</v>
      </c>
      <c r="AC40" s="128">
        <v>0.3</v>
      </c>
      <c r="AD40" s="150" t="s">
        <v>25</v>
      </c>
      <c r="AE40" s="153" t="s">
        <v>26</v>
      </c>
      <c r="AF40" s="153" t="s">
        <v>27</v>
      </c>
    </row>
    <row r="41" spans="1:32">
      <c r="A41" s="18"/>
      <c r="B41" s="19"/>
      <c r="C41" s="56"/>
      <c r="D41" s="85"/>
      <c r="E41" s="77"/>
      <c r="F41" s="96"/>
      <c r="G41" s="32"/>
      <c r="H41" s="68"/>
      <c r="I41" s="68"/>
      <c r="J41" s="24"/>
      <c r="K41" s="24"/>
      <c r="L41" s="136"/>
      <c r="M41" s="128"/>
      <c r="N41" s="151"/>
      <c r="O41" s="20"/>
      <c r="P41" s="153"/>
      <c r="Q41" s="39" t="s">
        <v>103</v>
      </c>
      <c r="R41" s="40" t="s">
        <v>104</v>
      </c>
      <c r="S41" s="64">
        <v>1</v>
      </c>
      <c r="T41" s="87" t="s">
        <v>22</v>
      </c>
      <c r="U41" s="77" t="s">
        <v>24</v>
      </c>
      <c r="V41" s="210">
        <v>41.67</v>
      </c>
      <c r="W41" s="48">
        <f t="shared" ref="W41:W46" si="11">rv_mba_mg_cto</f>
        <v>0.13</v>
      </c>
      <c r="X41" s="68">
        <f t="shared" si="10"/>
        <v>36.252900000000004</v>
      </c>
      <c r="Y41" s="68"/>
      <c r="Z41" s="24"/>
      <c r="AA41" s="24"/>
      <c r="AB41" s="136" t="s">
        <v>24</v>
      </c>
      <c r="AC41" s="128" t="s">
        <v>24</v>
      </c>
      <c r="AD41" s="150" t="s">
        <v>25</v>
      </c>
      <c r="AE41" s="153" t="s">
        <v>26</v>
      </c>
      <c r="AF41" s="153" t="s">
        <v>35</v>
      </c>
    </row>
    <row r="42" spans="1:32">
      <c r="A42" s="18"/>
      <c r="B42" s="19"/>
      <c r="C42" s="56"/>
      <c r="D42" s="85"/>
      <c r="E42" s="77"/>
      <c r="F42" s="96"/>
      <c r="G42" s="32"/>
      <c r="H42" s="68"/>
      <c r="I42" s="68"/>
      <c r="J42" s="24"/>
      <c r="K42" s="24"/>
      <c r="L42" s="136"/>
      <c r="M42" s="128"/>
      <c r="N42" s="151"/>
      <c r="O42" s="20"/>
      <c r="P42" s="153"/>
      <c r="Q42" s="39" t="s">
        <v>105</v>
      </c>
      <c r="R42" s="40" t="s">
        <v>106</v>
      </c>
      <c r="S42" s="64">
        <v>1</v>
      </c>
      <c r="T42" s="87" t="s">
        <v>22</v>
      </c>
      <c r="U42" s="77" t="s">
        <v>24</v>
      </c>
      <c r="V42" s="210">
        <v>108.33</v>
      </c>
      <c r="W42" s="48">
        <f t="shared" si="11"/>
        <v>0.13</v>
      </c>
      <c r="X42" s="68">
        <f t="shared" si="10"/>
        <v>94.247100000000003</v>
      </c>
      <c r="Y42" s="68"/>
      <c r="Z42" s="24"/>
      <c r="AA42" s="24"/>
      <c r="AB42" s="136" t="s">
        <v>24</v>
      </c>
      <c r="AC42" s="128" t="s">
        <v>24</v>
      </c>
      <c r="AD42" s="150" t="s">
        <v>25</v>
      </c>
      <c r="AE42" s="153" t="s">
        <v>26</v>
      </c>
      <c r="AF42" s="153" t="s">
        <v>35</v>
      </c>
    </row>
    <row r="43" spans="1:32">
      <c r="A43" s="18" t="s">
        <v>2508</v>
      </c>
      <c r="B43" s="19" t="s">
        <v>2509</v>
      </c>
      <c r="C43" s="56">
        <v>1</v>
      </c>
      <c r="D43" s="85" t="s">
        <v>22</v>
      </c>
      <c r="E43" s="77" t="s">
        <v>24</v>
      </c>
      <c r="F43" s="157">
        <v>191.67</v>
      </c>
      <c r="G43" s="32">
        <f t="shared" ref="G43:G46" si="12">rv_mba_mg_cto</f>
        <v>0.13</v>
      </c>
      <c r="H43" s="68">
        <f t="shared" si="9"/>
        <v>166.75289999999998</v>
      </c>
      <c r="I43" s="68"/>
      <c r="J43" s="24"/>
      <c r="K43" s="24"/>
      <c r="L43" s="136" t="s">
        <v>24</v>
      </c>
      <c r="M43" s="128" t="s">
        <v>24</v>
      </c>
      <c r="N43" s="151" t="s">
        <v>25</v>
      </c>
      <c r="O43" s="20" t="s">
        <v>26</v>
      </c>
      <c r="P43" s="153" t="s">
        <v>35</v>
      </c>
      <c r="Q43" s="39" t="s">
        <v>107</v>
      </c>
      <c r="R43" s="40" t="s">
        <v>108</v>
      </c>
      <c r="S43" s="64">
        <v>1</v>
      </c>
      <c r="T43" s="87" t="s">
        <v>22</v>
      </c>
      <c r="U43" s="77" t="s">
        <v>24</v>
      </c>
      <c r="V43" s="210">
        <v>208.33</v>
      </c>
      <c r="W43" s="48">
        <f t="shared" si="11"/>
        <v>0.13</v>
      </c>
      <c r="X43" s="68">
        <f t="shared" si="10"/>
        <v>181.24710000000002</v>
      </c>
      <c r="Y43" s="68"/>
      <c r="Z43" s="24"/>
      <c r="AA43" s="24"/>
      <c r="AB43" s="136" t="s">
        <v>24</v>
      </c>
      <c r="AC43" s="128" t="s">
        <v>24</v>
      </c>
      <c r="AD43" s="150" t="s">
        <v>25</v>
      </c>
      <c r="AE43" s="153" t="s">
        <v>26</v>
      </c>
      <c r="AF43" s="153" t="s">
        <v>35</v>
      </c>
    </row>
    <row r="44" spans="1:32">
      <c r="A44" s="18" t="s">
        <v>2510</v>
      </c>
      <c r="B44" s="19" t="s">
        <v>2511</v>
      </c>
      <c r="C44" s="56">
        <v>1</v>
      </c>
      <c r="D44" s="85" t="s">
        <v>22</v>
      </c>
      <c r="E44" s="77" t="s">
        <v>24</v>
      </c>
      <c r="F44" s="157">
        <v>191.67</v>
      </c>
      <c r="G44" s="32">
        <f t="shared" si="12"/>
        <v>0.13</v>
      </c>
      <c r="H44" s="68">
        <f t="shared" si="9"/>
        <v>166.75289999999998</v>
      </c>
      <c r="I44" s="68"/>
      <c r="J44" s="24"/>
      <c r="K44" s="24"/>
      <c r="L44" s="136" t="s">
        <v>24</v>
      </c>
      <c r="M44" s="128" t="s">
        <v>24</v>
      </c>
      <c r="N44" s="151" t="s">
        <v>25</v>
      </c>
      <c r="O44" s="20" t="s">
        <v>26</v>
      </c>
      <c r="P44" s="153" t="s">
        <v>35</v>
      </c>
      <c r="Q44" s="39" t="s">
        <v>109</v>
      </c>
      <c r="R44" s="40" t="s">
        <v>110</v>
      </c>
      <c r="S44" s="64">
        <v>1</v>
      </c>
      <c r="T44" s="87" t="s">
        <v>22</v>
      </c>
      <c r="U44" s="77" t="s">
        <v>24</v>
      </c>
      <c r="V44" s="210">
        <v>208.33</v>
      </c>
      <c r="W44" s="48">
        <f t="shared" si="11"/>
        <v>0.13</v>
      </c>
      <c r="X44" s="68">
        <f t="shared" si="10"/>
        <v>181.24710000000002</v>
      </c>
      <c r="Y44" s="68"/>
      <c r="Z44" s="24"/>
      <c r="AA44" s="24"/>
      <c r="AB44" s="136" t="s">
        <v>24</v>
      </c>
      <c r="AC44" s="128" t="s">
        <v>24</v>
      </c>
      <c r="AD44" s="150" t="s">
        <v>25</v>
      </c>
      <c r="AE44" s="153" t="s">
        <v>26</v>
      </c>
      <c r="AF44" s="153" t="s">
        <v>35</v>
      </c>
    </row>
    <row r="45" spans="1:32">
      <c r="A45" s="18" t="s">
        <v>2512</v>
      </c>
      <c r="B45" s="19" t="s">
        <v>2513</v>
      </c>
      <c r="C45" s="56">
        <v>1</v>
      </c>
      <c r="D45" s="85" t="s">
        <v>22</v>
      </c>
      <c r="E45" s="77" t="s">
        <v>24</v>
      </c>
      <c r="F45" s="157">
        <v>383.33</v>
      </c>
      <c r="G45" s="32">
        <f t="shared" si="12"/>
        <v>0.13</v>
      </c>
      <c r="H45" s="68">
        <f t="shared" si="9"/>
        <v>333.49709999999999</v>
      </c>
      <c r="I45" s="68"/>
      <c r="J45" s="24"/>
      <c r="K45" s="24"/>
      <c r="L45" s="136" t="s">
        <v>24</v>
      </c>
      <c r="M45" s="128" t="s">
        <v>24</v>
      </c>
      <c r="N45" s="151" t="s">
        <v>25</v>
      </c>
      <c r="O45" s="20" t="s">
        <v>26</v>
      </c>
      <c r="P45" s="153" t="s">
        <v>35</v>
      </c>
      <c r="Q45" s="39" t="s">
        <v>111</v>
      </c>
      <c r="R45" s="40" t="s">
        <v>112</v>
      </c>
      <c r="S45" s="64">
        <v>1</v>
      </c>
      <c r="T45" s="87" t="s">
        <v>22</v>
      </c>
      <c r="U45" s="77" t="s">
        <v>24</v>
      </c>
      <c r="V45" s="210">
        <v>416.67</v>
      </c>
      <c r="W45" s="48">
        <f t="shared" si="11"/>
        <v>0.13</v>
      </c>
      <c r="X45" s="68">
        <f t="shared" si="10"/>
        <v>362.50290000000001</v>
      </c>
      <c r="Y45" s="68"/>
      <c r="Z45" s="24"/>
      <c r="AA45" s="24"/>
      <c r="AB45" s="136" t="s">
        <v>24</v>
      </c>
      <c r="AC45" s="128" t="s">
        <v>24</v>
      </c>
      <c r="AD45" s="150" t="s">
        <v>25</v>
      </c>
      <c r="AE45" s="153" t="s">
        <v>26</v>
      </c>
      <c r="AF45" s="153" t="s">
        <v>35</v>
      </c>
    </row>
    <row r="46" spans="1:32">
      <c r="A46" s="18" t="s">
        <v>2514</v>
      </c>
      <c r="B46" s="19" t="s">
        <v>2515</v>
      </c>
      <c r="C46" s="56">
        <v>1</v>
      </c>
      <c r="D46" s="85" t="s">
        <v>22</v>
      </c>
      <c r="E46" s="77" t="s">
        <v>24</v>
      </c>
      <c r="F46" s="157">
        <v>766.67</v>
      </c>
      <c r="G46" s="32">
        <f t="shared" si="12"/>
        <v>0.13</v>
      </c>
      <c r="H46" s="68">
        <f t="shared" si="9"/>
        <v>667.00289999999995</v>
      </c>
      <c r="I46" s="68"/>
      <c r="J46" s="24"/>
      <c r="K46" s="24"/>
      <c r="L46" s="136" t="s">
        <v>24</v>
      </c>
      <c r="M46" s="128" t="s">
        <v>24</v>
      </c>
      <c r="N46" s="151" t="s">
        <v>25</v>
      </c>
      <c r="O46" s="20" t="s">
        <v>26</v>
      </c>
      <c r="P46" s="153" t="s">
        <v>35</v>
      </c>
      <c r="Q46" s="39" t="s">
        <v>113</v>
      </c>
      <c r="R46" s="40" t="s">
        <v>114</v>
      </c>
      <c r="S46" s="64">
        <v>1</v>
      </c>
      <c r="T46" s="87" t="s">
        <v>22</v>
      </c>
      <c r="U46" s="77" t="s">
        <v>24</v>
      </c>
      <c r="V46" s="210">
        <v>833.33</v>
      </c>
      <c r="W46" s="48">
        <f t="shared" si="11"/>
        <v>0.13</v>
      </c>
      <c r="X46" s="68">
        <f t="shared" si="10"/>
        <v>724.99710000000005</v>
      </c>
      <c r="Y46" s="68"/>
      <c r="Z46" s="24"/>
      <c r="AA46" s="24"/>
      <c r="AB46" s="136" t="s">
        <v>24</v>
      </c>
      <c r="AC46" s="128" t="s">
        <v>24</v>
      </c>
      <c r="AD46" s="150" t="s">
        <v>25</v>
      </c>
      <c r="AE46" s="153" t="s">
        <v>26</v>
      </c>
      <c r="AF46" s="153" t="s">
        <v>35</v>
      </c>
    </row>
    <row r="47" spans="1:32">
      <c r="A47" s="18" t="s">
        <v>2516</v>
      </c>
      <c r="B47" s="19" t="s">
        <v>2517</v>
      </c>
      <c r="C47" s="56">
        <v>1</v>
      </c>
      <c r="D47" s="68" t="s">
        <v>22</v>
      </c>
      <c r="E47" s="77" t="s">
        <v>24</v>
      </c>
      <c r="F47" s="157"/>
      <c r="G47" s="32"/>
      <c r="H47" s="68"/>
      <c r="I47" s="68"/>
      <c r="J47" s="24"/>
      <c r="K47" s="24"/>
      <c r="L47" s="136" t="s">
        <v>24</v>
      </c>
      <c r="M47" s="128" t="s">
        <v>24</v>
      </c>
      <c r="N47" s="150" t="s">
        <v>25</v>
      </c>
      <c r="O47" s="153" t="s">
        <v>26</v>
      </c>
      <c r="P47" s="153" t="s">
        <v>35</v>
      </c>
      <c r="Q47" s="39" t="s">
        <v>115</v>
      </c>
      <c r="R47" s="40" t="s">
        <v>116</v>
      </c>
      <c r="S47" s="64">
        <v>1</v>
      </c>
      <c r="T47" s="68" t="s">
        <v>22</v>
      </c>
      <c r="U47" s="77" t="s">
        <v>24</v>
      </c>
      <c r="V47" s="221"/>
      <c r="W47" s="48"/>
      <c r="X47" s="68">
        <v>0</v>
      </c>
      <c r="Y47" s="68"/>
      <c r="Z47" s="24"/>
      <c r="AA47" s="24"/>
      <c r="AB47" s="136" t="s">
        <v>24</v>
      </c>
      <c r="AC47" s="128" t="s">
        <v>24</v>
      </c>
      <c r="AD47" s="150" t="s">
        <v>25</v>
      </c>
      <c r="AE47" s="153" t="s">
        <v>26</v>
      </c>
      <c r="AF47" s="153" t="s">
        <v>35</v>
      </c>
    </row>
    <row r="48" spans="1:32">
      <c r="A48" s="18" t="s">
        <v>2518</v>
      </c>
      <c r="B48" s="19" t="s">
        <v>2519</v>
      </c>
      <c r="C48" s="56">
        <v>1</v>
      </c>
      <c r="D48" s="68" t="s">
        <v>22</v>
      </c>
      <c r="E48" s="77" t="s">
        <v>24</v>
      </c>
      <c r="F48" s="157"/>
      <c r="G48" s="32"/>
      <c r="H48" s="68"/>
      <c r="I48" s="68"/>
      <c r="J48" s="24"/>
      <c r="K48" s="24"/>
      <c r="L48" s="136" t="s">
        <v>24</v>
      </c>
      <c r="M48" s="128" t="s">
        <v>24</v>
      </c>
      <c r="N48" s="150" t="s">
        <v>25</v>
      </c>
      <c r="O48" s="153" t="s">
        <v>26</v>
      </c>
      <c r="P48" s="153" t="s">
        <v>35</v>
      </c>
      <c r="Q48" s="39" t="s">
        <v>117</v>
      </c>
      <c r="R48" s="40" t="s">
        <v>118</v>
      </c>
      <c r="S48" s="64">
        <v>1</v>
      </c>
      <c r="T48" s="68" t="s">
        <v>22</v>
      </c>
      <c r="U48" s="77" t="s">
        <v>24</v>
      </c>
      <c r="V48" s="221"/>
      <c r="W48" s="48"/>
      <c r="X48" s="68">
        <v>0</v>
      </c>
      <c r="Y48" s="68"/>
      <c r="Z48" s="24"/>
      <c r="AA48" s="24"/>
      <c r="AB48" s="136" t="s">
        <v>24</v>
      </c>
      <c r="AC48" s="128" t="s">
        <v>24</v>
      </c>
      <c r="AD48" s="150" t="s">
        <v>25</v>
      </c>
      <c r="AE48" s="153" t="s">
        <v>26</v>
      </c>
      <c r="AF48" s="153" t="s">
        <v>35</v>
      </c>
    </row>
    <row r="49" spans="1:32">
      <c r="A49" s="176" t="s">
        <v>2520</v>
      </c>
      <c r="B49" s="169" t="s">
        <v>2521</v>
      </c>
      <c r="C49" s="170">
        <v>1</v>
      </c>
      <c r="D49" s="171" t="s">
        <v>22</v>
      </c>
      <c r="E49" s="272" t="s">
        <v>2520</v>
      </c>
      <c r="F49" s="205">
        <v>1165.83</v>
      </c>
      <c r="G49" s="271">
        <f>rv_mba_hg</f>
        <v>0.19</v>
      </c>
      <c r="H49" s="178">
        <f>F49-(F49*G49)</f>
        <v>944.32229999999993</v>
      </c>
      <c r="I49" s="178" t="s">
        <v>23</v>
      </c>
      <c r="J49" s="179">
        <f>mba13_3pl</f>
        <v>70</v>
      </c>
      <c r="K49" s="179">
        <f>H49+J49</f>
        <v>1014.3222999999999</v>
      </c>
      <c r="L49" s="136" t="s">
        <v>24</v>
      </c>
      <c r="M49" s="128">
        <v>0.3</v>
      </c>
      <c r="N49" s="150" t="s">
        <v>121</v>
      </c>
      <c r="O49" s="153" t="s">
        <v>26</v>
      </c>
      <c r="P49" s="153" t="s">
        <v>27</v>
      </c>
      <c r="Q49" s="217" t="s">
        <v>119</v>
      </c>
      <c r="R49" s="218" t="s">
        <v>120</v>
      </c>
      <c r="S49" s="189">
        <v>1</v>
      </c>
      <c r="T49" s="209" t="s">
        <v>22</v>
      </c>
      <c r="U49" s="209" t="s">
        <v>119</v>
      </c>
      <c r="V49" s="209">
        <v>1249.17</v>
      </c>
      <c r="W49" s="219">
        <f>rv_mba_hg</f>
        <v>0.19</v>
      </c>
      <c r="X49" s="114">
        <f>V49-(V49*W49)</f>
        <v>1011.8277</v>
      </c>
      <c r="Y49" s="114" t="s">
        <v>23</v>
      </c>
      <c r="Z49" s="124">
        <f>mba13_3pl</f>
        <v>70</v>
      </c>
      <c r="AA49" s="124">
        <f>X49+Z49</f>
        <v>1081.8277</v>
      </c>
      <c r="AB49" s="136" t="s">
        <v>24</v>
      </c>
      <c r="AC49" s="128">
        <v>0.3</v>
      </c>
      <c r="AD49" s="150" t="s">
        <v>121</v>
      </c>
      <c r="AE49" s="153" t="s">
        <v>26</v>
      </c>
      <c r="AF49" s="153" t="s">
        <v>27</v>
      </c>
    </row>
    <row r="50" spans="1:32">
      <c r="A50" s="18"/>
      <c r="B50" s="19"/>
      <c r="C50" s="56"/>
      <c r="D50" s="85"/>
      <c r="E50" s="77"/>
      <c r="F50" s="96"/>
      <c r="G50" s="32"/>
      <c r="H50" s="68"/>
      <c r="I50" s="68"/>
      <c r="J50" s="24"/>
      <c r="K50" s="24"/>
      <c r="L50" s="136"/>
      <c r="M50" s="128"/>
      <c r="N50" s="151"/>
      <c r="O50" s="20"/>
      <c r="P50" s="153"/>
      <c r="Q50" s="39" t="s">
        <v>122</v>
      </c>
      <c r="R50" s="40" t="s">
        <v>123</v>
      </c>
      <c r="S50" s="64">
        <v>1</v>
      </c>
      <c r="T50" s="87" t="s">
        <v>22</v>
      </c>
      <c r="U50" s="77" t="s">
        <v>24</v>
      </c>
      <c r="V50" s="210">
        <v>66.67</v>
      </c>
      <c r="W50" s="48">
        <f>rv_mba_hg_cto</f>
        <v>0.14000000000000001</v>
      </c>
      <c r="X50" s="68">
        <f>V50-(V50*W50)</f>
        <v>57.336199999999998</v>
      </c>
      <c r="Y50" s="68"/>
      <c r="Z50" s="24"/>
      <c r="AA50" s="24"/>
      <c r="AB50" s="136" t="s">
        <v>24</v>
      </c>
      <c r="AC50" s="128" t="s">
        <v>24</v>
      </c>
      <c r="AD50" s="150" t="s">
        <v>25</v>
      </c>
      <c r="AE50" s="153" t="s">
        <v>26</v>
      </c>
      <c r="AF50" s="153" t="s">
        <v>35</v>
      </c>
    </row>
    <row r="51" spans="1:32">
      <c r="A51" s="18" t="s">
        <v>2522</v>
      </c>
      <c r="B51" s="19" t="s">
        <v>2523</v>
      </c>
      <c r="C51" s="56">
        <v>1</v>
      </c>
      <c r="D51" s="85" t="s">
        <v>22</v>
      </c>
      <c r="E51" s="77" t="s">
        <v>24</v>
      </c>
      <c r="F51" s="157">
        <v>191.67</v>
      </c>
      <c r="G51" s="32">
        <f>rv_mba_hg_cto</f>
        <v>0.14000000000000001</v>
      </c>
      <c r="H51" s="68">
        <f>F51-(F51*G51)</f>
        <v>164.83619999999999</v>
      </c>
      <c r="I51" s="68"/>
      <c r="J51" s="24"/>
      <c r="K51" s="24"/>
      <c r="L51" s="136" t="s">
        <v>24</v>
      </c>
      <c r="M51" s="128" t="s">
        <v>24</v>
      </c>
      <c r="N51" s="151" t="s">
        <v>121</v>
      </c>
      <c r="O51" s="20" t="s">
        <v>26</v>
      </c>
      <c r="P51" s="153" t="s">
        <v>35</v>
      </c>
      <c r="Q51" s="39" t="s">
        <v>124</v>
      </c>
      <c r="R51" s="40" t="s">
        <v>125</v>
      </c>
      <c r="S51" s="64">
        <v>1</v>
      </c>
      <c r="T51" s="87" t="s">
        <v>22</v>
      </c>
      <c r="U51" s="77" t="s">
        <v>24</v>
      </c>
      <c r="V51" s="210">
        <v>208.33</v>
      </c>
      <c r="W51" s="48">
        <f>rv_mba_hg_cto</f>
        <v>0.14000000000000001</v>
      </c>
      <c r="X51" s="68">
        <f>V51-(V51*W51)</f>
        <v>179.16380000000001</v>
      </c>
      <c r="Y51" s="68"/>
      <c r="Z51" s="24"/>
      <c r="AA51" s="24"/>
      <c r="AB51" s="136" t="s">
        <v>24</v>
      </c>
      <c r="AC51" s="128" t="s">
        <v>24</v>
      </c>
      <c r="AD51" s="150" t="s">
        <v>121</v>
      </c>
      <c r="AE51" s="153" t="s">
        <v>26</v>
      </c>
      <c r="AF51" s="153" t="s">
        <v>35</v>
      </c>
    </row>
    <row r="52" spans="1:32">
      <c r="A52" s="18" t="s">
        <v>2524</v>
      </c>
      <c r="B52" s="19" t="s">
        <v>2525</v>
      </c>
      <c r="C52" s="56">
        <v>1</v>
      </c>
      <c r="D52" s="85" t="s">
        <v>22</v>
      </c>
      <c r="E52" s="77" t="s">
        <v>24</v>
      </c>
      <c r="F52" s="157">
        <v>191.67</v>
      </c>
      <c r="G52" s="32">
        <f>rv_mba_hg_cto</f>
        <v>0.14000000000000001</v>
      </c>
      <c r="H52" s="68">
        <f>F52-(F52*G52)</f>
        <v>164.83619999999999</v>
      </c>
      <c r="I52" s="68"/>
      <c r="J52" s="24"/>
      <c r="K52" s="24"/>
      <c r="L52" s="136" t="s">
        <v>24</v>
      </c>
      <c r="M52" s="128" t="s">
        <v>24</v>
      </c>
      <c r="N52" s="151" t="s">
        <v>121</v>
      </c>
      <c r="O52" s="20" t="s">
        <v>26</v>
      </c>
      <c r="P52" s="153" t="s">
        <v>35</v>
      </c>
      <c r="Q52" s="39" t="s">
        <v>126</v>
      </c>
      <c r="R52" s="40" t="s">
        <v>127</v>
      </c>
      <c r="S52" s="64">
        <v>1</v>
      </c>
      <c r="T52" s="87" t="s">
        <v>22</v>
      </c>
      <c r="U52" s="77" t="s">
        <v>24</v>
      </c>
      <c r="V52" s="210">
        <v>208.33</v>
      </c>
      <c r="W52" s="48">
        <f>rv_mba_hg_cto</f>
        <v>0.14000000000000001</v>
      </c>
      <c r="X52" s="68">
        <f>V52-(V52*W52)</f>
        <v>179.16380000000001</v>
      </c>
      <c r="Y52" s="68"/>
      <c r="Z52" s="24"/>
      <c r="AA52" s="24"/>
      <c r="AB52" s="136" t="s">
        <v>24</v>
      </c>
      <c r="AC52" s="128" t="s">
        <v>24</v>
      </c>
      <c r="AD52" s="150" t="s">
        <v>121</v>
      </c>
      <c r="AE52" s="153" t="s">
        <v>26</v>
      </c>
      <c r="AF52" s="153" t="s">
        <v>35</v>
      </c>
    </row>
    <row r="53" spans="1:32">
      <c r="A53" s="18" t="s">
        <v>2526</v>
      </c>
      <c r="B53" s="19" t="s">
        <v>2527</v>
      </c>
      <c r="C53" s="56">
        <v>1</v>
      </c>
      <c r="D53" s="85" t="s">
        <v>22</v>
      </c>
      <c r="E53" s="77" t="s">
        <v>24</v>
      </c>
      <c r="F53" s="157">
        <v>575</v>
      </c>
      <c r="G53" s="32">
        <f>rv_mba_hg_cto</f>
        <v>0.14000000000000001</v>
      </c>
      <c r="H53" s="68">
        <f>F53-(F53*G53)</f>
        <v>494.5</v>
      </c>
      <c r="I53" s="68"/>
      <c r="J53" s="24"/>
      <c r="K53" s="24"/>
      <c r="L53" s="136" t="s">
        <v>24</v>
      </c>
      <c r="M53" s="128" t="s">
        <v>24</v>
      </c>
      <c r="N53" s="151" t="s">
        <v>121</v>
      </c>
      <c r="O53" s="20" t="s">
        <v>26</v>
      </c>
      <c r="P53" s="153" t="s">
        <v>35</v>
      </c>
      <c r="Q53" s="39" t="s">
        <v>128</v>
      </c>
      <c r="R53" s="40" t="s">
        <v>129</v>
      </c>
      <c r="S53" s="64">
        <v>1</v>
      </c>
      <c r="T53" s="87" t="s">
        <v>22</v>
      </c>
      <c r="U53" s="77" t="s">
        <v>24</v>
      </c>
      <c r="V53" s="210">
        <v>625</v>
      </c>
      <c r="W53" s="48">
        <f>rv_mba_hg_cto</f>
        <v>0.14000000000000001</v>
      </c>
      <c r="X53" s="68">
        <f>V53-(V53*W53)</f>
        <v>537.5</v>
      </c>
      <c r="Y53" s="68"/>
      <c r="Z53" s="24"/>
      <c r="AA53" s="24"/>
      <c r="AB53" s="136" t="s">
        <v>24</v>
      </c>
      <c r="AC53" s="128" t="s">
        <v>24</v>
      </c>
      <c r="AD53" s="150" t="s">
        <v>121</v>
      </c>
      <c r="AE53" s="153" t="s">
        <v>26</v>
      </c>
      <c r="AF53" s="153" t="s">
        <v>35</v>
      </c>
    </row>
    <row r="54" spans="1:32">
      <c r="A54" s="18" t="s">
        <v>2528</v>
      </c>
      <c r="B54" s="19" t="s">
        <v>2529</v>
      </c>
      <c r="C54" s="56">
        <v>1</v>
      </c>
      <c r="D54" s="68" t="s">
        <v>22</v>
      </c>
      <c r="E54" s="77" t="s">
        <v>24</v>
      </c>
      <c r="F54" s="157"/>
      <c r="G54" s="32">
        <f>rv_mba_hg_cto</f>
        <v>0.14000000000000001</v>
      </c>
      <c r="H54" s="68"/>
      <c r="I54" s="68"/>
      <c r="J54" s="24"/>
      <c r="K54" s="24"/>
      <c r="L54" s="136" t="s">
        <v>24</v>
      </c>
      <c r="M54" s="128" t="s">
        <v>24</v>
      </c>
      <c r="N54" s="150" t="s">
        <v>121</v>
      </c>
      <c r="O54" s="153" t="s">
        <v>26</v>
      </c>
      <c r="P54" s="153" t="s">
        <v>35</v>
      </c>
      <c r="Q54" s="39" t="s">
        <v>130</v>
      </c>
      <c r="R54" s="40" t="s">
        <v>131</v>
      </c>
      <c r="S54" s="64">
        <v>1</v>
      </c>
      <c r="T54" s="68" t="s">
        <v>22</v>
      </c>
      <c r="U54" s="77" t="s">
        <v>24</v>
      </c>
      <c r="V54" s="221"/>
      <c r="W54" s="48">
        <f>rv_mba_hg_cto</f>
        <v>0.14000000000000001</v>
      </c>
      <c r="X54" s="68">
        <v>0</v>
      </c>
      <c r="Y54" s="68"/>
      <c r="Z54" s="24"/>
      <c r="AA54" s="24"/>
      <c r="AB54" s="136" t="s">
        <v>24</v>
      </c>
      <c r="AC54" s="128" t="s">
        <v>24</v>
      </c>
      <c r="AD54" s="150" t="s">
        <v>121</v>
      </c>
      <c r="AE54" s="153" t="s">
        <v>26</v>
      </c>
      <c r="AF54" s="153" t="s">
        <v>35</v>
      </c>
    </row>
    <row r="55" spans="1:32">
      <c r="A55" s="18" t="s">
        <v>2530</v>
      </c>
      <c r="B55" s="19" t="s">
        <v>2531</v>
      </c>
      <c r="C55" s="56">
        <v>1</v>
      </c>
      <c r="D55" s="68" t="s">
        <v>22</v>
      </c>
      <c r="E55" s="77" t="s">
        <v>24</v>
      </c>
      <c r="F55" s="157"/>
      <c r="G55" s="32"/>
      <c r="H55" s="68"/>
      <c r="I55" s="68"/>
      <c r="J55" s="24"/>
      <c r="K55" s="24"/>
      <c r="L55" s="136" t="s">
        <v>24</v>
      </c>
      <c r="M55" s="128" t="s">
        <v>24</v>
      </c>
      <c r="N55" s="150" t="s">
        <v>121</v>
      </c>
      <c r="O55" s="153" t="s">
        <v>26</v>
      </c>
      <c r="P55" s="153" t="s">
        <v>35</v>
      </c>
      <c r="Q55" s="39" t="s">
        <v>132</v>
      </c>
      <c r="R55" s="40" t="s">
        <v>133</v>
      </c>
      <c r="S55" s="64">
        <v>1</v>
      </c>
      <c r="T55" s="68" t="s">
        <v>22</v>
      </c>
      <c r="U55" s="77" t="s">
        <v>24</v>
      </c>
      <c r="V55" s="221"/>
      <c r="W55" s="48"/>
      <c r="X55" s="68">
        <v>0</v>
      </c>
      <c r="Y55" s="68"/>
      <c r="Z55" s="24"/>
      <c r="AA55" s="24"/>
      <c r="AB55" s="136" t="s">
        <v>24</v>
      </c>
      <c r="AC55" s="128" t="s">
        <v>24</v>
      </c>
      <c r="AD55" s="150" t="s">
        <v>121</v>
      </c>
      <c r="AE55" s="153" t="s">
        <v>26</v>
      </c>
      <c r="AF55" s="153" t="s">
        <v>35</v>
      </c>
    </row>
    <row r="56" spans="1:32">
      <c r="A56" s="176" t="s">
        <v>2532</v>
      </c>
      <c r="B56" s="169" t="s">
        <v>2533</v>
      </c>
      <c r="C56" s="170">
        <v>1</v>
      </c>
      <c r="D56" s="171" t="s">
        <v>22</v>
      </c>
      <c r="E56" s="272" t="s">
        <v>2532</v>
      </c>
      <c r="F56" s="205">
        <v>1165.83</v>
      </c>
      <c r="G56" s="271">
        <f>rv_mba_hg</f>
        <v>0.19</v>
      </c>
      <c r="H56" s="178">
        <f>F56-(F56*G56)</f>
        <v>944.32229999999993</v>
      </c>
      <c r="I56" s="178" t="s">
        <v>23</v>
      </c>
      <c r="J56" s="179">
        <f>mba13_3pl</f>
        <v>70</v>
      </c>
      <c r="K56" s="179">
        <f>H56+J56</f>
        <v>1014.3222999999999</v>
      </c>
      <c r="L56" s="136" t="s">
        <v>24</v>
      </c>
      <c r="M56" s="128">
        <v>0.3</v>
      </c>
      <c r="N56" s="150" t="s">
        <v>121</v>
      </c>
      <c r="O56" s="153" t="s">
        <v>26</v>
      </c>
      <c r="P56" s="153" t="s">
        <v>27</v>
      </c>
      <c r="Q56" s="217" t="s">
        <v>134</v>
      </c>
      <c r="R56" s="218" t="s">
        <v>135</v>
      </c>
      <c r="S56" s="189">
        <v>1</v>
      </c>
      <c r="T56" s="209" t="s">
        <v>22</v>
      </c>
      <c r="U56" s="209" t="s">
        <v>134</v>
      </c>
      <c r="V56" s="209">
        <v>1249.17</v>
      </c>
      <c r="W56" s="219">
        <f>rv_mba_hg</f>
        <v>0.19</v>
      </c>
      <c r="X56" s="114">
        <f>V56-(V56*W56)</f>
        <v>1011.8277</v>
      </c>
      <c r="Y56" s="114" t="s">
        <v>23</v>
      </c>
      <c r="Z56" s="124">
        <f>mba13_3pl</f>
        <v>70</v>
      </c>
      <c r="AA56" s="124">
        <f>X56+Z56</f>
        <v>1081.8277</v>
      </c>
      <c r="AB56" s="136" t="s">
        <v>24</v>
      </c>
      <c r="AC56" s="128">
        <v>0.3</v>
      </c>
      <c r="AD56" s="150" t="s">
        <v>121</v>
      </c>
      <c r="AE56" s="153" t="s">
        <v>26</v>
      </c>
      <c r="AF56" s="153" t="s">
        <v>27</v>
      </c>
    </row>
    <row r="57" spans="1:32">
      <c r="A57" s="18"/>
      <c r="B57" s="19"/>
      <c r="C57" s="56"/>
      <c r="D57" s="85"/>
      <c r="E57" s="77"/>
      <c r="F57" s="96"/>
      <c r="G57" s="32"/>
      <c r="H57" s="68"/>
      <c r="I57" s="68"/>
      <c r="J57" s="24"/>
      <c r="K57" s="24"/>
      <c r="L57" s="136"/>
      <c r="M57" s="128"/>
      <c r="N57" s="151"/>
      <c r="O57" s="20"/>
      <c r="P57" s="153"/>
      <c r="Q57" s="39" t="s">
        <v>136</v>
      </c>
      <c r="R57" s="40" t="s">
        <v>137</v>
      </c>
      <c r="S57" s="64">
        <v>1</v>
      </c>
      <c r="T57" s="87" t="s">
        <v>22</v>
      </c>
      <c r="U57" s="77" t="s">
        <v>24</v>
      </c>
      <c r="V57" s="210">
        <v>66.67</v>
      </c>
      <c r="W57" s="48">
        <f>rv_mba_hg_cto</f>
        <v>0.14000000000000001</v>
      </c>
      <c r="X57" s="68">
        <f>V57-(V57*W57)</f>
        <v>57.336199999999998</v>
      </c>
      <c r="Y57" s="68"/>
      <c r="Z57" s="24"/>
      <c r="AA57" s="24"/>
      <c r="AB57" s="136" t="s">
        <v>24</v>
      </c>
      <c r="AC57" s="128" t="s">
        <v>24</v>
      </c>
      <c r="AD57" s="150" t="s">
        <v>25</v>
      </c>
      <c r="AE57" s="153" t="s">
        <v>26</v>
      </c>
      <c r="AF57" s="153" t="s">
        <v>35</v>
      </c>
    </row>
    <row r="58" spans="1:32">
      <c r="A58" s="18" t="s">
        <v>2534</v>
      </c>
      <c r="B58" s="19" t="s">
        <v>2535</v>
      </c>
      <c r="C58" s="56">
        <v>1</v>
      </c>
      <c r="D58" s="85" t="s">
        <v>22</v>
      </c>
      <c r="E58" s="77" t="s">
        <v>24</v>
      </c>
      <c r="F58" s="157">
        <v>191.67</v>
      </c>
      <c r="G58" s="32">
        <f>rv_mba_hg_cto</f>
        <v>0.14000000000000001</v>
      </c>
      <c r="H58" s="68">
        <f>F58-(F58*G58)</f>
        <v>164.83619999999999</v>
      </c>
      <c r="I58" s="68"/>
      <c r="J58" s="24"/>
      <c r="K58" s="24"/>
      <c r="L58" s="136" t="s">
        <v>24</v>
      </c>
      <c r="M58" s="128" t="s">
        <v>24</v>
      </c>
      <c r="N58" s="151" t="s">
        <v>121</v>
      </c>
      <c r="O58" s="20" t="s">
        <v>26</v>
      </c>
      <c r="P58" s="153" t="s">
        <v>35</v>
      </c>
      <c r="Q58" s="39" t="s">
        <v>138</v>
      </c>
      <c r="R58" s="40" t="s">
        <v>139</v>
      </c>
      <c r="S58" s="64">
        <v>1</v>
      </c>
      <c r="T58" s="87" t="s">
        <v>22</v>
      </c>
      <c r="U58" s="77" t="s">
        <v>24</v>
      </c>
      <c r="V58" s="210">
        <v>208.33</v>
      </c>
      <c r="W58" s="48">
        <f>rv_mba_hg_cto</f>
        <v>0.14000000000000001</v>
      </c>
      <c r="X58" s="68">
        <f>V58-(V58*W58)</f>
        <v>179.16380000000001</v>
      </c>
      <c r="Y58" s="68"/>
      <c r="Z58" s="24"/>
      <c r="AA58" s="24"/>
      <c r="AB58" s="136" t="s">
        <v>24</v>
      </c>
      <c r="AC58" s="128" t="s">
        <v>24</v>
      </c>
      <c r="AD58" s="150" t="s">
        <v>121</v>
      </c>
      <c r="AE58" s="153" t="s">
        <v>26</v>
      </c>
      <c r="AF58" s="153" t="s">
        <v>35</v>
      </c>
    </row>
    <row r="59" spans="1:32">
      <c r="A59" s="18" t="s">
        <v>2536</v>
      </c>
      <c r="B59" s="19" t="s">
        <v>2537</v>
      </c>
      <c r="C59" s="56">
        <v>1</v>
      </c>
      <c r="D59" s="85" t="s">
        <v>22</v>
      </c>
      <c r="E59" s="77" t="s">
        <v>24</v>
      </c>
      <c r="F59" s="157">
        <v>191.67</v>
      </c>
      <c r="G59" s="32">
        <f>rv_mba_hg_cto</f>
        <v>0.14000000000000001</v>
      </c>
      <c r="H59" s="68">
        <f>F59-(F59*G59)</f>
        <v>164.83619999999999</v>
      </c>
      <c r="I59" s="68"/>
      <c r="J59" s="24"/>
      <c r="K59" s="24"/>
      <c r="L59" s="136" t="s">
        <v>24</v>
      </c>
      <c r="M59" s="128" t="s">
        <v>24</v>
      </c>
      <c r="N59" s="151" t="s">
        <v>121</v>
      </c>
      <c r="O59" s="20" t="s">
        <v>26</v>
      </c>
      <c r="P59" s="153" t="s">
        <v>35</v>
      </c>
      <c r="Q59" s="39" t="s">
        <v>140</v>
      </c>
      <c r="R59" s="40" t="s">
        <v>141</v>
      </c>
      <c r="S59" s="64">
        <v>1</v>
      </c>
      <c r="T59" s="87" t="s">
        <v>22</v>
      </c>
      <c r="U59" s="77" t="s">
        <v>24</v>
      </c>
      <c r="V59" s="210">
        <v>208.33</v>
      </c>
      <c r="W59" s="48">
        <f>rv_mba_hg_cto</f>
        <v>0.14000000000000001</v>
      </c>
      <c r="X59" s="68">
        <f>V59-(V59*W59)</f>
        <v>179.16380000000001</v>
      </c>
      <c r="Y59" s="68"/>
      <c r="Z59" s="24"/>
      <c r="AA59" s="24"/>
      <c r="AB59" s="136" t="s">
        <v>24</v>
      </c>
      <c r="AC59" s="128" t="s">
        <v>24</v>
      </c>
      <c r="AD59" s="150" t="s">
        <v>121</v>
      </c>
      <c r="AE59" s="153" t="s">
        <v>26</v>
      </c>
      <c r="AF59" s="153" t="s">
        <v>35</v>
      </c>
    </row>
    <row r="60" spans="1:32">
      <c r="A60" s="18" t="s">
        <v>2538</v>
      </c>
      <c r="B60" s="19" t="s">
        <v>2539</v>
      </c>
      <c r="C60" s="56">
        <v>1</v>
      </c>
      <c r="D60" s="85" t="s">
        <v>22</v>
      </c>
      <c r="E60" s="77" t="s">
        <v>24</v>
      </c>
      <c r="F60" s="157">
        <v>575</v>
      </c>
      <c r="G60" s="32">
        <f>rv_mba_hg_cto</f>
        <v>0.14000000000000001</v>
      </c>
      <c r="H60" s="68">
        <f>F60-(F60*G60)</f>
        <v>494.5</v>
      </c>
      <c r="I60" s="68"/>
      <c r="J60" s="24"/>
      <c r="K60" s="24"/>
      <c r="L60" s="136" t="s">
        <v>24</v>
      </c>
      <c r="M60" s="128" t="s">
        <v>24</v>
      </c>
      <c r="N60" s="151" t="s">
        <v>121</v>
      </c>
      <c r="O60" s="20" t="s">
        <v>26</v>
      </c>
      <c r="P60" s="153" t="s">
        <v>35</v>
      </c>
      <c r="Q60" s="39" t="s">
        <v>142</v>
      </c>
      <c r="R60" s="40" t="s">
        <v>143</v>
      </c>
      <c r="S60" s="64">
        <v>1</v>
      </c>
      <c r="T60" s="87" t="s">
        <v>22</v>
      </c>
      <c r="U60" s="77" t="s">
        <v>24</v>
      </c>
      <c r="V60" s="210">
        <v>625</v>
      </c>
      <c r="W60" s="48">
        <f>rv_mba_hg_cto</f>
        <v>0.14000000000000001</v>
      </c>
      <c r="X60" s="68">
        <f>V60-(V60*W60)</f>
        <v>537.5</v>
      </c>
      <c r="Y60" s="68"/>
      <c r="Z60" s="24"/>
      <c r="AA60" s="24"/>
      <c r="AB60" s="136" t="s">
        <v>24</v>
      </c>
      <c r="AC60" s="128" t="s">
        <v>24</v>
      </c>
      <c r="AD60" s="150" t="s">
        <v>121</v>
      </c>
      <c r="AE60" s="153" t="s">
        <v>26</v>
      </c>
      <c r="AF60" s="153" t="s">
        <v>35</v>
      </c>
    </row>
    <row r="61" spans="1:32">
      <c r="A61" s="18" t="s">
        <v>2540</v>
      </c>
      <c r="B61" s="19" t="s">
        <v>2541</v>
      </c>
      <c r="C61" s="56">
        <v>1</v>
      </c>
      <c r="D61" s="85" t="s">
        <v>22</v>
      </c>
      <c r="E61" s="77" t="s">
        <v>24</v>
      </c>
      <c r="F61" s="157"/>
      <c r="G61" s="32"/>
      <c r="H61" s="68"/>
      <c r="I61" s="68"/>
      <c r="J61" s="24"/>
      <c r="K61" s="24"/>
      <c r="L61" s="136" t="s">
        <v>24</v>
      </c>
      <c r="M61" s="128" t="s">
        <v>24</v>
      </c>
      <c r="N61" s="151" t="s">
        <v>121</v>
      </c>
      <c r="O61" s="20" t="s">
        <v>26</v>
      </c>
      <c r="P61" s="153" t="s">
        <v>35</v>
      </c>
      <c r="Q61" s="39" t="s">
        <v>144</v>
      </c>
      <c r="R61" s="40" t="s">
        <v>145</v>
      </c>
      <c r="S61" s="64">
        <v>1</v>
      </c>
      <c r="T61" s="87" t="s">
        <v>22</v>
      </c>
      <c r="U61" s="77" t="s">
        <v>24</v>
      </c>
      <c r="V61" s="210"/>
      <c r="W61" s="48"/>
      <c r="X61" s="68">
        <v>0</v>
      </c>
      <c r="Y61" s="68"/>
      <c r="Z61" s="24"/>
      <c r="AA61" s="24"/>
      <c r="AB61" s="136" t="s">
        <v>24</v>
      </c>
      <c r="AC61" s="128" t="s">
        <v>24</v>
      </c>
      <c r="AD61" s="150" t="s">
        <v>121</v>
      </c>
      <c r="AE61" s="153" t="s">
        <v>26</v>
      </c>
      <c r="AF61" s="153" t="s">
        <v>35</v>
      </c>
    </row>
    <row r="62" spans="1:32">
      <c r="A62" s="18" t="s">
        <v>2542</v>
      </c>
      <c r="B62" s="19" t="s">
        <v>2543</v>
      </c>
      <c r="C62" s="56">
        <v>1</v>
      </c>
      <c r="D62" s="68" t="s">
        <v>22</v>
      </c>
      <c r="E62" s="77" t="s">
        <v>24</v>
      </c>
      <c r="F62" s="157"/>
      <c r="G62" s="32"/>
      <c r="H62" s="68"/>
      <c r="I62" s="68"/>
      <c r="J62" s="24"/>
      <c r="K62" s="24"/>
      <c r="L62" s="136" t="s">
        <v>24</v>
      </c>
      <c r="M62" s="128" t="s">
        <v>24</v>
      </c>
      <c r="N62" s="150" t="s">
        <v>121</v>
      </c>
      <c r="O62" s="153" t="s">
        <v>26</v>
      </c>
      <c r="P62" s="153" t="s">
        <v>35</v>
      </c>
      <c r="Q62" s="39" t="s">
        <v>146</v>
      </c>
      <c r="R62" s="40" t="s">
        <v>147</v>
      </c>
      <c r="S62" s="64">
        <v>1</v>
      </c>
      <c r="T62" s="68" t="s">
        <v>22</v>
      </c>
      <c r="U62" s="77" t="s">
        <v>24</v>
      </c>
      <c r="V62" s="221"/>
      <c r="W62" s="48"/>
      <c r="X62" s="68">
        <v>0</v>
      </c>
      <c r="Y62" s="68"/>
      <c r="Z62" s="24"/>
      <c r="AA62" s="24"/>
      <c r="AB62" s="136" t="s">
        <v>24</v>
      </c>
      <c r="AC62" s="128" t="s">
        <v>24</v>
      </c>
      <c r="AD62" s="150" t="s">
        <v>121</v>
      </c>
      <c r="AE62" s="153" t="s">
        <v>26</v>
      </c>
      <c r="AF62" s="153" t="s">
        <v>35</v>
      </c>
    </row>
    <row r="63" spans="1:32">
      <c r="A63" s="176" t="s">
        <v>2544</v>
      </c>
      <c r="B63" s="169" t="s">
        <v>2545</v>
      </c>
      <c r="C63" s="170">
        <v>1</v>
      </c>
      <c r="D63" s="171" t="s">
        <v>22</v>
      </c>
      <c r="E63" s="272" t="s">
        <v>2544</v>
      </c>
      <c r="F63" s="205">
        <v>1165.83</v>
      </c>
      <c r="G63" s="271">
        <f>rv_mba_hg</f>
        <v>0.19</v>
      </c>
      <c r="H63" s="178">
        <f>F63-(F63*G63)</f>
        <v>944.32229999999993</v>
      </c>
      <c r="I63" s="178" t="s">
        <v>23</v>
      </c>
      <c r="J63" s="179">
        <f>mba13_3pl</f>
        <v>70</v>
      </c>
      <c r="K63" s="179">
        <f>H63+J63</f>
        <v>1014.3222999999999</v>
      </c>
      <c r="L63" s="136" t="s">
        <v>24</v>
      </c>
      <c r="M63" s="128">
        <v>0.3</v>
      </c>
      <c r="N63" s="150" t="s">
        <v>121</v>
      </c>
      <c r="O63" s="153" t="s">
        <v>26</v>
      </c>
      <c r="P63" s="153" t="s">
        <v>27</v>
      </c>
      <c r="Q63" s="217" t="s">
        <v>148</v>
      </c>
      <c r="R63" s="218" t="s">
        <v>149</v>
      </c>
      <c r="S63" s="189">
        <v>1</v>
      </c>
      <c r="T63" s="209" t="s">
        <v>22</v>
      </c>
      <c r="U63" s="209" t="s">
        <v>148</v>
      </c>
      <c r="V63" s="209">
        <v>1249.17</v>
      </c>
      <c r="W63" s="219">
        <f>rv_mba_hg</f>
        <v>0.19</v>
      </c>
      <c r="X63" s="114">
        <f>V63-(V63*W63)</f>
        <v>1011.8277</v>
      </c>
      <c r="Y63" s="114" t="s">
        <v>23</v>
      </c>
      <c r="Z63" s="124">
        <f>mba13_3pl</f>
        <v>70</v>
      </c>
      <c r="AA63" s="124">
        <f>X63+Z63</f>
        <v>1081.8277</v>
      </c>
      <c r="AB63" s="136" t="s">
        <v>24</v>
      </c>
      <c r="AC63" s="128">
        <v>0.3</v>
      </c>
      <c r="AD63" s="150" t="s">
        <v>121</v>
      </c>
      <c r="AE63" s="153" t="s">
        <v>26</v>
      </c>
      <c r="AF63" s="153" t="s">
        <v>27</v>
      </c>
    </row>
    <row r="64" spans="1:32">
      <c r="A64" s="18"/>
      <c r="B64" s="19"/>
      <c r="C64" s="56"/>
      <c r="D64" s="85"/>
      <c r="E64" s="77"/>
      <c r="F64" s="96"/>
      <c r="G64" s="32"/>
      <c r="H64" s="68"/>
      <c r="I64" s="68"/>
      <c r="J64" s="24"/>
      <c r="K64" s="24"/>
      <c r="L64" s="136"/>
      <c r="M64" s="128"/>
      <c r="N64" s="151"/>
      <c r="O64" s="20"/>
      <c r="P64" s="153"/>
      <c r="Q64" s="39" t="s">
        <v>150</v>
      </c>
      <c r="R64" s="40" t="s">
        <v>151</v>
      </c>
      <c r="S64" s="64">
        <v>1</v>
      </c>
      <c r="T64" s="87" t="s">
        <v>22</v>
      </c>
      <c r="U64" s="77" t="s">
        <v>24</v>
      </c>
      <c r="V64" s="210">
        <v>66.67</v>
      </c>
      <c r="W64" s="48">
        <f>rv_mba_hg_cto</f>
        <v>0.14000000000000001</v>
      </c>
      <c r="X64" s="68">
        <f>V64-(V64*W64)</f>
        <v>57.336199999999998</v>
      </c>
      <c r="Y64" s="68"/>
      <c r="Z64" s="24"/>
      <c r="AA64" s="24"/>
      <c r="AB64" s="136" t="s">
        <v>24</v>
      </c>
      <c r="AC64" s="128" t="s">
        <v>24</v>
      </c>
      <c r="AD64" s="150" t="s">
        <v>25</v>
      </c>
      <c r="AE64" s="153" t="s">
        <v>26</v>
      </c>
      <c r="AF64" s="153" t="s">
        <v>35</v>
      </c>
    </row>
    <row r="65" spans="1:32">
      <c r="A65" s="18" t="s">
        <v>2546</v>
      </c>
      <c r="B65" s="19" t="s">
        <v>2547</v>
      </c>
      <c r="C65" s="56">
        <v>1</v>
      </c>
      <c r="D65" s="85" t="s">
        <v>22</v>
      </c>
      <c r="E65" s="77" t="s">
        <v>24</v>
      </c>
      <c r="F65" s="157">
        <v>191.67</v>
      </c>
      <c r="G65" s="32">
        <f>rv_mba_hg_cto</f>
        <v>0.14000000000000001</v>
      </c>
      <c r="H65" s="68">
        <f>F65-(F65*G65)</f>
        <v>164.83619999999999</v>
      </c>
      <c r="I65" s="92"/>
      <c r="J65" s="24"/>
      <c r="K65" s="24"/>
      <c r="L65" s="136" t="s">
        <v>24</v>
      </c>
      <c r="M65" s="128" t="s">
        <v>24</v>
      </c>
      <c r="N65" s="151" t="s">
        <v>121</v>
      </c>
      <c r="O65" s="20" t="s">
        <v>26</v>
      </c>
      <c r="P65" s="153" t="s">
        <v>35</v>
      </c>
      <c r="Q65" s="39" t="s">
        <v>152</v>
      </c>
      <c r="R65" s="40" t="s">
        <v>153</v>
      </c>
      <c r="S65" s="64">
        <v>1</v>
      </c>
      <c r="T65" s="87" t="s">
        <v>22</v>
      </c>
      <c r="U65" s="77" t="s">
        <v>24</v>
      </c>
      <c r="V65" s="210">
        <v>208.33</v>
      </c>
      <c r="W65" s="48">
        <f>rv_mba_hg_cto</f>
        <v>0.14000000000000001</v>
      </c>
      <c r="X65" s="68">
        <f>V65-(V65*W65)</f>
        <v>179.16380000000001</v>
      </c>
      <c r="Y65" s="68"/>
      <c r="Z65" s="24"/>
      <c r="AA65" s="24"/>
      <c r="AB65" s="136" t="s">
        <v>24</v>
      </c>
      <c r="AC65" s="128" t="s">
        <v>24</v>
      </c>
      <c r="AD65" s="150" t="s">
        <v>121</v>
      </c>
      <c r="AE65" s="153" t="s">
        <v>26</v>
      </c>
      <c r="AF65" s="153" t="s">
        <v>35</v>
      </c>
    </row>
    <row r="66" spans="1:32">
      <c r="A66" s="18" t="s">
        <v>2548</v>
      </c>
      <c r="B66" s="19" t="s">
        <v>2549</v>
      </c>
      <c r="C66" s="56">
        <v>1</v>
      </c>
      <c r="D66" s="85" t="s">
        <v>22</v>
      </c>
      <c r="E66" s="77" t="s">
        <v>24</v>
      </c>
      <c r="F66" s="157">
        <v>191.67</v>
      </c>
      <c r="G66" s="32">
        <f>rv_mba_hg_cto</f>
        <v>0.14000000000000001</v>
      </c>
      <c r="H66" s="68">
        <f>F66-(F66*G66)</f>
        <v>164.83619999999999</v>
      </c>
      <c r="I66" s="92"/>
      <c r="J66" s="24"/>
      <c r="K66" s="24"/>
      <c r="L66" s="136" t="s">
        <v>24</v>
      </c>
      <c r="M66" s="128" t="s">
        <v>24</v>
      </c>
      <c r="N66" s="151" t="s">
        <v>121</v>
      </c>
      <c r="O66" s="20" t="s">
        <v>26</v>
      </c>
      <c r="P66" s="153" t="s">
        <v>35</v>
      </c>
      <c r="Q66" s="39" t="s">
        <v>154</v>
      </c>
      <c r="R66" s="40" t="s">
        <v>155</v>
      </c>
      <c r="S66" s="64">
        <v>1</v>
      </c>
      <c r="T66" s="87" t="s">
        <v>22</v>
      </c>
      <c r="U66" s="77" t="s">
        <v>24</v>
      </c>
      <c r="V66" s="210">
        <v>208.33</v>
      </c>
      <c r="W66" s="48">
        <f>rv_mba_hg_cto</f>
        <v>0.14000000000000001</v>
      </c>
      <c r="X66" s="68">
        <f>V66-(V66*W66)</f>
        <v>179.16380000000001</v>
      </c>
      <c r="Y66" s="68"/>
      <c r="Z66" s="24"/>
      <c r="AA66" s="24"/>
      <c r="AB66" s="136" t="s">
        <v>24</v>
      </c>
      <c r="AC66" s="128" t="s">
        <v>24</v>
      </c>
      <c r="AD66" s="150" t="s">
        <v>121</v>
      </c>
      <c r="AE66" s="153" t="s">
        <v>26</v>
      </c>
      <c r="AF66" s="153" t="s">
        <v>35</v>
      </c>
    </row>
    <row r="67" spans="1:32">
      <c r="A67" s="18" t="s">
        <v>2550</v>
      </c>
      <c r="B67" s="19" t="s">
        <v>2551</v>
      </c>
      <c r="C67" s="56">
        <v>1</v>
      </c>
      <c r="D67" s="85" t="s">
        <v>22</v>
      </c>
      <c r="E67" s="77" t="s">
        <v>24</v>
      </c>
      <c r="F67" s="157">
        <v>575</v>
      </c>
      <c r="G67" s="32">
        <f>rv_mba_hg_cto</f>
        <v>0.14000000000000001</v>
      </c>
      <c r="H67" s="68">
        <f>F67-(F67*G67)</f>
        <v>494.5</v>
      </c>
      <c r="I67" s="92"/>
      <c r="J67" s="24"/>
      <c r="K67" s="24"/>
      <c r="L67" s="136" t="s">
        <v>24</v>
      </c>
      <c r="M67" s="128" t="s">
        <v>24</v>
      </c>
      <c r="N67" s="151" t="s">
        <v>121</v>
      </c>
      <c r="O67" s="20" t="s">
        <v>26</v>
      </c>
      <c r="P67" s="153" t="s">
        <v>35</v>
      </c>
      <c r="Q67" s="39" t="s">
        <v>156</v>
      </c>
      <c r="R67" s="40" t="s">
        <v>157</v>
      </c>
      <c r="S67" s="64">
        <v>1</v>
      </c>
      <c r="T67" s="87" t="s">
        <v>22</v>
      </c>
      <c r="U67" s="77" t="s">
        <v>24</v>
      </c>
      <c r="V67" s="210">
        <v>625</v>
      </c>
      <c r="W67" s="48">
        <f>rv_mba_hg_cto</f>
        <v>0.14000000000000001</v>
      </c>
      <c r="X67" s="68">
        <f>V67-(V67*W67)</f>
        <v>537.5</v>
      </c>
      <c r="Y67" s="68"/>
      <c r="Z67" s="24"/>
      <c r="AA67" s="24"/>
      <c r="AB67" s="136" t="s">
        <v>24</v>
      </c>
      <c r="AC67" s="128" t="s">
        <v>24</v>
      </c>
      <c r="AD67" s="150" t="s">
        <v>121</v>
      </c>
      <c r="AE67" s="153" t="s">
        <v>26</v>
      </c>
      <c r="AF67" s="153" t="s">
        <v>35</v>
      </c>
    </row>
    <row r="68" spans="1:32">
      <c r="A68" s="18" t="s">
        <v>2552</v>
      </c>
      <c r="B68" s="19" t="s">
        <v>2553</v>
      </c>
      <c r="C68" s="56">
        <v>1</v>
      </c>
      <c r="D68" s="85" t="s">
        <v>22</v>
      </c>
      <c r="E68" s="77" t="s">
        <v>24</v>
      </c>
      <c r="F68" s="157"/>
      <c r="G68" s="32"/>
      <c r="H68" s="68">
        <v>0</v>
      </c>
      <c r="I68" s="92"/>
      <c r="J68" s="24"/>
      <c r="K68" s="24"/>
      <c r="L68" s="136" t="s">
        <v>24</v>
      </c>
      <c r="M68" s="128" t="s">
        <v>24</v>
      </c>
      <c r="N68" s="151" t="s">
        <v>121</v>
      </c>
      <c r="O68" s="20" t="s">
        <v>26</v>
      </c>
      <c r="P68" s="153" t="s">
        <v>35</v>
      </c>
      <c r="Q68" s="39" t="s">
        <v>158</v>
      </c>
      <c r="R68" s="40" t="s">
        <v>159</v>
      </c>
      <c r="S68" s="64">
        <v>1</v>
      </c>
      <c r="T68" s="87" t="s">
        <v>22</v>
      </c>
      <c r="U68" s="77" t="s">
        <v>24</v>
      </c>
      <c r="V68" s="210"/>
      <c r="W68" s="48"/>
      <c r="X68" s="68">
        <v>0</v>
      </c>
      <c r="Y68" s="68"/>
      <c r="Z68" s="24"/>
      <c r="AA68" s="24"/>
      <c r="AB68" s="136" t="s">
        <v>24</v>
      </c>
      <c r="AC68" s="128" t="s">
        <v>24</v>
      </c>
      <c r="AD68" s="150" t="s">
        <v>121</v>
      </c>
      <c r="AE68" s="153" t="s">
        <v>26</v>
      </c>
      <c r="AF68" s="153" t="s">
        <v>35</v>
      </c>
    </row>
    <row r="69" spans="1:32">
      <c r="A69" s="18" t="s">
        <v>2554</v>
      </c>
      <c r="B69" s="19" t="s">
        <v>2555</v>
      </c>
      <c r="C69" s="56">
        <v>1</v>
      </c>
      <c r="D69" s="68" t="s">
        <v>22</v>
      </c>
      <c r="E69" s="77" t="s">
        <v>24</v>
      </c>
      <c r="F69" s="157"/>
      <c r="G69" s="32"/>
      <c r="H69" s="68">
        <v>0</v>
      </c>
      <c r="I69" s="92"/>
      <c r="J69" s="24"/>
      <c r="K69" s="24"/>
      <c r="L69" s="136" t="s">
        <v>24</v>
      </c>
      <c r="M69" s="128" t="s">
        <v>24</v>
      </c>
      <c r="N69" s="150" t="s">
        <v>121</v>
      </c>
      <c r="O69" s="153" t="s">
        <v>26</v>
      </c>
      <c r="P69" s="153" t="s">
        <v>35</v>
      </c>
      <c r="Q69" s="39" t="s">
        <v>160</v>
      </c>
      <c r="R69" s="40" t="s">
        <v>161</v>
      </c>
      <c r="S69" s="64">
        <v>1</v>
      </c>
      <c r="T69" s="68" t="s">
        <v>22</v>
      </c>
      <c r="U69" s="77" t="s">
        <v>24</v>
      </c>
      <c r="V69" s="221"/>
      <c r="W69" s="48"/>
      <c r="X69" s="68">
        <v>0</v>
      </c>
      <c r="Y69" s="68"/>
      <c r="Z69" s="24"/>
      <c r="AA69" s="24"/>
      <c r="AB69" s="136" t="s">
        <v>24</v>
      </c>
      <c r="AC69" s="128" t="s">
        <v>24</v>
      </c>
      <c r="AD69" s="150" t="s">
        <v>121</v>
      </c>
      <c r="AE69" s="153" t="s">
        <v>26</v>
      </c>
      <c r="AF69" s="153" t="s">
        <v>35</v>
      </c>
    </row>
    <row r="70" spans="1:32">
      <c r="A70" s="18" t="s">
        <v>162</v>
      </c>
      <c r="B70" s="19" t="s">
        <v>163</v>
      </c>
      <c r="C70" s="56">
        <v>1</v>
      </c>
      <c r="D70" s="85" t="s">
        <v>22</v>
      </c>
      <c r="E70" s="77" t="s">
        <v>162</v>
      </c>
      <c r="F70" s="85">
        <v>82.5</v>
      </c>
      <c r="G70" s="32">
        <f t="shared" ref="G70:G78" si="13">rv_apple_acc_mac</f>
        <v>0.17</v>
      </c>
      <c r="H70" s="68">
        <f t="shared" ref="H70:H95" si="14">F70-(F70*G70)</f>
        <v>68.474999999999994</v>
      </c>
      <c r="I70" s="68"/>
      <c r="J70" s="24"/>
      <c r="K70" s="24"/>
      <c r="L70" s="136" t="s">
        <v>24</v>
      </c>
      <c r="M70" s="128">
        <v>0.05</v>
      </c>
      <c r="N70" s="151" t="s">
        <v>164</v>
      </c>
      <c r="O70" s="20" t="s">
        <v>165</v>
      </c>
      <c r="P70" s="153" t="s">
        <v>166</v>
      </c>
      <c r="Q70" s="39" t="s">
        <v>162</v>
      </c>
      <c r="R70" s="40" t="s">
        <v>163</v>
      </c>
      <c r="S70" s="64">
        <v>1</v>
      </c>
      <c r="T70" s="87" t="s">
        <v>22</v>
      </c>
      <c r="U70" s="77" t="s">
        <v>162</v>
      </c>
      <c r="V70" s="87">
        <v>82.5</v>
      </c>
      <c r="W70" s="48">
        <f t="shared" ref="W70:W78" si="15">rv_apple_acc_mac</f>
        <v>0.17</v>
      </c>
      <c r="X70" s="68">
        <f t="shared" ref="X70:X124" si="16">V70-(V70*W70)</f>
        <v>68.474999999999994</v>
      </c>
      <c r="Y70" s="68"/>
      <c r="Z70" s="24"/>
      <c r="AA70" s="24"/>
      <c r="AB70" s="136" t="s">
        <v>24</v>
      </c>
      <c r="AC70" s="128">
        <v>0.05</v>
      </c>
      <c r="AD70" s="150" t="s">
        <v>164</v>
      </c>
      <c r="AE70" s="153" t="s">
        <v>165</v>
      </c>
      <c r="AF70" s="153" t="s">
        <v>166</v>
      </c>
    </row>
    <row r="71" spans="1:32">
      <c r="A71" s="18" t="s">
        <v>167</v>
      </c>
      <c r="B71" s="19" t="s">
        <v>168</v>
      </c>
      <c r="C71" s="56">
        <v>1</v>
      </c>
      <c r="D71" s="85" t="s">
        <v>22</v>
      </c>
      <c r="E71" s="77" t="s">
        <v>167</v>
      </c>
      <c r="F71" s="85">
        <v>82.5</v>
      </c>
      <c r="G71" s="32">
        <f t="shared" si="13"/>
        <v>0.17</v>
      </c>
      <c r="H71" s="68">
        <f t="shared" si="14"/>
        <v>68.474999999999994</v>
      </c>
      <c r="I71" s="68"/>
      <c r="J71" s="24"/>
      <c r="K71" s="24"/>
      <c r="L71" s="136" t="s">
        <v>24</v>
      </c>
      <c r="M71" s="128">
        <v>0.05</v>
      </c>
      <c r="N71" s="151" t="s">
        <v>164</v>
      </c>
      <c r="O71" s="20" t="s">
        <v>165</v>
      </c>
      <c r="P71" s="153" t="s">
        <v>166</v>
      </c>
      <c r="Q71" s="39" t="s">
        <v>167</v>
      </c>
      <c r="R71" s="40" t="s">
        <v>168</v>
      </c>
      <c r="S71" s="64">
        <v>1</v>
      </c>
      <c r="T71" s="87" t="s">
        <v>22</v>
      </c>
      <c r="U71" s="77" t="s">
        <v>167</v>
      </c>
      <c r="V71" s="87">
        <v>82.5</v>
      </c>
      <c r="W71" s="48">
        <f t="shared" si="15"/>
        <v>0.17</v>
      </c>
      <c r="X71" s="68">
        <f t="shared" si="16"/>
        <v>68.474999999999994</v>
      </c>
      <c r="Y71" s="68"/>
      <c r="Z71" s="24"/>
      <c r="AA71" s="24"/>
      <c r="AB71" s="136" t="s">
        <v>24</v>
      </c>
      <c r="AC71" s="128">
        <v>0.05</v>
      </c>
      <c r="AD71" s="150" t="s">
        <v>164</v>
      </c>
      <c r="AE71" s="153" t="s">
        <v>165</v>
      </c>
      <c r="AF71" s="153" t="s">
        <v>166</v>
      </c>
    </row>
    <row r="72" spans="1:32">
      <c r="A72" s="18" t="s">
        <v>169</v>
      </c>
      <c r="B72" s="19" t="s">
        <v>170</v>
      </c>
      <c r="C72" s="56">
        <v>1</v>
      </c>
      <c r="D72" s="85" t="s">
        <v>22</v>
      </c>
      <c r="E72" s="77" t="s">
        <v>169</v>
      </c>
      <c r="F72" s="85">
        <v>82.5</v>
      </c>
      <c r="G72" s="32">
        <f t="shared" si="13"/>
        <v>0.17</v>
      </c>
      <c r="H72" s="68">
        <f t="shared" si="14"/>
        <v>68.474999999999994</v>
      </c>
      <c r="I72" s="68"/>
      <c r="J72" s="24"/>
      <c r="K72" s="24"/>
      <c r="L72" s="136" t="s">
        <v>24</v>
      </c>
      <c r="M72" s="128">
        <v>0.05</v>
      </c>
      <c r="N72" s="151" t="s">
        <v>164</v>
      </c>
      <c r="O72" s="20" t="s">
        <v>165</v>
      </c>
      <c r="P72" s="153" t="s">
        <v>166</v>
      </c>
      <c r="Q72" s="39" t="s">
        <v>169</v>
      </c>
      <c r="R72" s="40" t="s">
        <v>170</v>
      </c>
      <c r="S72" s="64">
        <v>1</v>
      </c>
      <c r="T72" s="87" t="s">
        <v>22</v>
      </c>
      <c r="U72" s="77" t="s">
        <v>169</v>
      </c>
      <c r="V72" s="87">
        <v>82.5</v>
      </c>
      <c r="W72" s="48">
        <f t="shared" si="15"/>
        <v>0.17</v>
      </c>
      <c r="X72" s="68">
        <f t="shared" si="16"/>
        <v>68.474999999999994</v>
      </c>
      <c r="Y72" s="68"/>
      <c r="Z72" s="24"/>
      <c r="AA72" s="24"/>
      <c r="AB72" s="136" t="s">
        <v>24</v>
      </c>
      <c r="AC72" s="128">
        <v>0.05</v>
      </c>
      <c r="AD72" s="150" t="s">
        <v>164</v>
      </c>
      <c r="AE72" s="153" t="s">
        <v>165</v>
      </c>
      <c r="AF72" s="153" t="s">
        <v>166</v>
      </c>
    </row>
    <row r="73" spans="1:32">
      <c r="A73" s="18" t="s">
        <v>171</v>
      </c>
      <c r="B73" s="19" t="s">
        <v>172</v>
      </c>
      <c r="C73" s="56">
        <v>1</v>
      </c>
      <c r="D73" s="85" t="s">
        <v>22</v>
      </c>
      <c r="E73" s="77" t="s">
        <v>171</v>
      </c>
      <c r="F73" s="85">
        <v>124.17</v>
      </c>
      <c r="G73" s="32">
        <f t="shared" si="13"/>
        <v>0.17</v>
      </c>
      <c r="H73" s="68">
        <f t="shared" si="14"/>
        <v>103.0611</v>
      </c>
      <c r="I73" s="68"/>
      <c r="J73" s="24"/>
      <c r="K73" s="24"/>
      <c r="L73" s="136" t="s">
        <v>24</v>
      </c>
      <c r="M73" s="128">
        <v>0.05</v>
      </c>
      <c r="N73" s="151" t="s">
        <v>164</v>
      </c>
      <c r="O73" s="153" t="s">
        <v>165</v>
      </c>
      <c r="P73" s="153" t="s">
        <v>166</v>
      </c>
      <c r="Q73" s="39" t="s">
        <v>171</v>
      </c>
      <c r="R73" s="40" t="s">
        <v>172</v>
      </c>
      <c r="S73" s="64">
        <v>1</v>
      </c>
      <c r="T73" s="87" t="s">
        <v>22</v>
      </c>
      <c r="U73" s="77" t="s">
        <v>171</v>
      </c>
      <c r="V73" s="87">
        <v>124.17</v>
      </c>
      <c r="W73" s="48">
        <f t="shared" si="15"/>
        <v>0.17</v>
      </c>
      <c r="X73" s="68">
        <f t="shared" si="16"/>
        <v>103.0611</v>
      </c>
      <c r="Y73" s="68"/>
      <c r="Z73" s="24"/>
      <c r="AA73" s="24"/>
      <c r="AB73" s="136" t="s">
        <v>24</v>
      </c>
      <c r="AC73" s="128">
        <v>0.05</v>
      </c>
      <c r="AD73" s="150" t="s">
        <v>164</v>
      </c>
      <c r="AE73" s="153" t="s">
        <v>165</v>
      </c>
      <c r="AF73" s="153" t="s">
        <v>166</v>
      </c>
    </row>
    <row r="74" spans="1:32">
      <c r="A74" s="18" t="s">
        <v>173</v>
      </c>
      <c r="B74" s="19" t="s">
        <v>174</v>
      </c>
      <c r="C74" s="56">
        <v>1</v>
      </c>
      <c r="D74" s="85" t="s">
        <v>22</v>
      </c>
      <c r="E74" s="77" t="s">
        <v>173</v>
      </c>
      <c r="F74" s="85">
        <v>124.17</v>
      </c>
      <c r="G74" s="32">
        <f t="shared" si="13"/>
        <v>0.17</v>
      </c>
      <c r="H74" s="68">
        <f t="shared" si="14"/>
        <v>103.0611</v>
      </c>
      <c r="I74" s="68"/>
      <c r="J74" s="24"/>
      <c r="K74" s="24"/>
      <c r="L74" s="136" t="s">
        <v>24</v>
      </c>
      <c r="M74" s="128">
        <v>0.05</v>
      </c>
      <c r="N74" s="151" t="s">
        <v>164</v>
      </c>
      <c r="O74" s="153" t="s">
        <v>165</v>
      </c>
      <c r="P74" s="153" t="s">
        <v>166</v>
      </c>
      <c r="Q74" s="39" t="s">
        <v>173</v>
      </c>
      <c r="R74" s="40" t="s">
        <v>174</v>
      </c>
      <c r="S74" s="64">
        <v>1</v>
      </c>
      <c r="T74" s="87" t="s">
        <v>22</v>
      </c>
      <c r="U74" s="77" t="s">
        <v>173</v>
      </c>
      <c r="V74" s="87">
        <v>124.17</v>
      </c>
      <c r="W74" s="48">
        <f t="shared" si="15"/>
        <v>0.17</v>
      </c>
      <c r="X74" s="68">
        <f t="shared" si="16"/>
        <v>103.0611</v>
      </c>
      <c r="Y74" s="68"/>
      <c r="Z74" s="24"/>
      <c r="AA74" s="24"/>
      <c r="AB74" s="136" t="s">
        <v>24</v>
      </c>
      <c r="AC74" s="128">
        <v>0.05</v>
      </c>
      <c r="AD74" s="150" t="s">
        <v>164</v>
      </c>
      <c r="AE74" s="153" t="s">
        <v>165</v>
      </c>
      <c r="AF74" s="153" t="s">
        <v>166</v>
      </c>
    </row>
    <row r="75" spans="1:32">
      <c r="A75" s="18" t="s">
        <v>175</v>
      </c>
      <c r="B75" s="19" t="s">
        <v>176</v>
      </c>
      <c r="C75" s="56">
        <v>1</v>
      </c>
      <c r="D75" s="85" t="s">
        <v>22</v>
      </c>
      <c r="E75" s="77" t="s">
        <v>175</v>
      </c>
      <c r="F75" s="85">
        <v>124.17</v>
      </c>
      <c r="G75" s="32">
        <f t="shared" si="13"/>
        <v>0.17</v>
      </c>
      <c r="H75" s="68">
        <f t="shared" si="14"/>
        <v>103.0611</v>
      </c>
      <c r="I75" s="68"/>
      <c r="J75" s="24"/>
      <c r="K75" s="24"/>
      <c r="L75" s="136" t="s">
        <v>24</v>
      </c>
      <c r="M75" s="128">
        <v>0.05</v>
      </c>
      <c r="N75" s="151" t="s">
        <v>164</v>
      </c>
      <c r="O75" s="153" t="s">
        <v>165</v>
      </c>
      <c r="P75" s="153" t="s">
        <v>166</v>
      </c>
      <c r="Q75" s="39" t="s">
        <v>175</v>
      </c>
      <c r="R75" s="40" t="s">
        <v>176</v>
      </c>
      <c r="S75" s="64">
        <v>1</v>
      </c>
      <c r="T75" s="87" t="s">
        <v>22</v>
      </c>
      <c r="U75" s="77" t="s">
        <v>175</v>
      </c>
      <c r="V75" s="87">
        <v>124.17</v>
      </c>
      <c r="W75" s="48">
        <f t="shared" si="15"/>
        <v>0.17</v>
      </c>
      <c r="X75" s="68">
        <f t="shared" si="16"/>
        <v>103.0611</v>
      </c>
      <c r="Y75" s="68"/>
      <c r="Z75" s="24"/>
      <c r="AA75" s="24"/>
      <c r="AB75" s="136" t="s">
        <v>24</v>
      </c>
      <c r="AC75" s="128">
        <v>0.05</v>
      </c>
      <c r="AD75" s="150" t="s">
        <v>164</v>
      </c>
      <c r="AE75" s="153" t="s">
        <v>165</v>
      </c>
      <c r="AF75" s="153" t="s">
        <v>166</v>
      </c>
    </row>
    <row r="76" spans="1:32">
      <c r="A76" s="18" t="s">
        <v>177</v>
      </c>
      <c r="B76" s="19" t="s">
        <v>178</v>
      </c>
      <c r="C76" s="74">
        <v>1</v>
      </c>
      <c r="D76" s="68" t="s">
        <v>22</v>
      </c>
      <c r="E76" s="77" t="s">
        <v>177</v>
      </c>
      <c r="F76" s="85">
        <v>74.17</v>
      </c>
      <c r="G76" s="32">
        <f t="shared" si="13"/>
        <v>0.17</v>
      </c>
      <c r="H76" s="68">
        <f t="shared" si="14"/>
        <v>61.561099999999996</v>
      </c>
      <c r="I76" s="68"/>
      <c r="J76" s="24"/>
      <c r="K76" s="24"/>
      <c r="L76" s="136" t="s">
        <v>24</v>
      </c>
      <c r="M76" s="128">
        <v>0.05</v>
      </c>
      <c r="N76" s="151" t="s">
        <v>164</v>
      </c>
      <c r="O76" s="153" t="s">
        <v>165</v>
      </c>
      <c r="P76" s="153" t="s">
        <v>166</v>
      </c>
      <c r="Q76" s="39" t="s">
        <v>177</v>
      </c>
      <c r="R76" s="40" t="s">
        <v>178</v>
      </c>
      <c r="S76" s="74">
        <v>1</v>
      </c>
      <c r="T76" s="68" t="s">
        <v>22</v>
      </c>
      <c r="U76" s="77" t="s">
        <v>177</v>
      </c>
      <c r="V76" s="87">
        <v>74.17</v>
      </c>
      <c r="W76" s="48">
        <f t="shared" si="15"/>
        <v>0.17</v>
      </c>
      <c r="X76" s="68">
        <f t="shared" si="16"/>
        <v>61.561099999999996</v>
      </c>
      <c r="Y76" s="68"/>
      <c r="Z76" s="24"/>
      <c r="AA76" s="24"/>
      <c r="AB76" s="136" t="s">
        <v>24</v>
      </c>
      <c r="AC76" s="128">
        <v>0.05</v>
      </c>
      <c r="AD76" s="150" t="s">
        <v>164</v>
      </c>
      <c r="AE76" s="153" t="s">
        <v>165</v>
      </c>
      <c r="AF76" s="153" t="s">
        <v>166</v>
      </c>
    </row>
    <row r="77" spans="1:32">
      <c r="A77" s="18" t="s">
        <v>179</v>
      </c>
      <c r="B77" s="19" t="s">
        <v>180</v>
      </c>
      <c r="C77" s="56">
        <v>1</v>
      </c>
      <c r="D77" s="85" t="s">
        <v>22</v>
      </c>
      <c r="E77" s="77" t="s">
        <v>179</v>
      </c>
      <c r="F77" s="85">
        <v>70.83</v>
      </c>
      <c r="G77" s="32">
        <f t="shared" si="13"/>
        <v>0.17</v>
      </c>
      <c r="H77" s="68">
        <f t="shared" si="14"/>
        <v>58.788899999999998</v>
      </c>
      <c r="I77" s="68"/>
      <c r="J77" s="24"/>
      <c r="K77" s="24"/>
      <c r="L77" s="136" t="s">
        <v>24</v>
      </c>
      <c r="M77" s="128">
        <v>0.02</v>
      </c>
      <c r="N77" s="151" t="s">
        <v>164</v>
      </c>
      <c r="O77" s="20" t="s">
        <v>165</v>
      </c>
      <c r="P77" s="153" t="s">
        <v>166</v>
      </c>
      <c r="Q77" s="39" t="s">
        <v>179</v>
      </c>
      <c r="R77" s="40" t="s">
        <v>180</v>
      </c>
      <c r="S77" s="64">
        <v>1</v>
      </c>
      <c r="T77" s="87" t="s">
        <v>22</v>
      </c>
      <c r="U77" s="77" t="s">
        <v>179</v>
      </c>
      <c r="V77" s="87">
        <v>70.83</v>
      </c>
      <c r="W77" s="48">
        <f t="shared" si="15"/>
        <v>0.17</v>
      </c>
      <c r="X77" s="68">
        <f t="shared" si="16"/>
        <v>58.788899999999998</v>
      </c>
      <c r="Y77" s="68"/>
      <c r="Z77" s="24"/>
      <c r="AA77" s="24"/>
      <c r="AB77" s="136" t="s">
        <v>24</v>
      </c>
      <c r="AC77" s="128">
        <v>0.02</v>
      </c>
      <c r="AD77" s="150" t="s">
        <v>164</v>
      </c>
      <c r="AE77" s="153" t="s">
        <v>165</v>
      </c>
      <c r="AF77" s="153" t="s">
        <v>166</v>
      </c>
    </row>
    <row r="78" spans="1:32">
      <c r="A78" s="18" t="s">
        <v>181</v>
      </c>
      <c r="B78" s="19" t="s">
        <v>182</v>
      </c>
      <c r="C78" s="56">
        <v>1</v>
      </c>
      <c r="D78" s="85" t="s">
        <v>22</v>
      </c>
      <c r="E78" s="77" t="s">
        <v>181</v>
      </c>
      <c r="F78" s="85">
        <v>124.17</v>
      </c>
      <c r="G78" s="32">
        <f t="shared" si="13"/>
        <v>0.17</v>
      </c>
      <c r="H78" s="68">
        <f t="shared" si="14"/>
        <v>103.0611</v>
      </c>
      <c r="I78" s="68"/>
      <c r="J78" s="24"/>
      <c r="K78" s="24"/>
      <c r="L78" s="136" t="s">
        <v>24</v>
      </c>
      <c r="M78" s="128">
        <v>0.02</v>
      </c>
      <c r="N78" s="151" t="s">
        <v>164</v>
      </c>
      <c r="O78" s="153" t="s">
        <v>165</v>
      </c>
      <c r="P78" s="153" t="s">
        <v>166</v>
      </c>
      <c r="Q78" s="39" t="s">
        <v>181</v>
      </c>
      <c r="R78" s="40" t="s">
        <v>182</v>
      </c>
      <c r="S78" s="64">
        <v>1</v>
      </c>
      <c r="T78" s="87" t="s">
        <v>22</v>
      </c>
      <c r="U78" s="77" t="s">
        <v>181</v>
      </c>
      <c r="V78" s="87">
        <v>124.17</v>
      </c>
      <c r="W78" s="48">
        <f t="shared" si="15"/>
        <v>0.17</v>
      </c>
      <c r="X78" s="68">
        <f t="shared" si="16"/>
        <v>103.0611</v>
      </c>
      <c r="Y78" s="68"/>
      <c r="Z78" s="24"/>
      <c r="AA78" s="24"/>
      <c r="AB78" s="136" t="s">
        <v>24</v>
      </c>
      <c r="AC78" s="128">
        <v>0.02</v>
      </c>
      <c r="AD78" s="150" t="s">
        <v>164</v>
      </c>
      <c r="AE78" s="153" t="s">
        <v>165</v>
      </c>
      <c r="AF78" s="153" t="s">
        <v>166</v>
      </c>
    </row>
    <row r="79" spans="1:32">
      <c r="A79" s="18" t="s">
        <v>183</v>
      </c>
      <c r="B79" s="19" t="s">
        <v>184</v>
      </c>
      <c r="C79" s="74">
        <v>1</v>
      </c>
      <c r="D79" s="68" t="s">
        <v>185</v>
      </c>
      <c r="E79" s="77" t="s">
        <v>183</v>
      </c>
      <c r="F79" s="85">
        <v>29.99</v>
      </c>
      <c r="G79" s="32">
        <f t="shared" ref="G79:G84" si="17">rv_20</f>
        <v>0.2</v>
      </c>
      <c r="H79" s="68">
        <f t="shared" si="14"/>
        <v>23.991999999999997</v>
      </c>
      <c r="I79" s="68"/>
      <c r="J79" s="24"/>
      <c r="K79" s="24"/>
      <c r="L79" s="136" t="s">
        <v>24</v>
      </c>
      <c r="M79" s="128" t="s">
        <v>24</v>
      </c>
      <c r="N79" s="151" t="s">
        <v>164</v>
      </c>
      <c r="O79" s="20" t="s">
        <v>165</v>
      </c>
      <c r="P79" s="153" t="s">
        <v>166</v>
      </c>
      <c r="Q79" s="39" t="s">
        <v>183</v>
      </c>
      <c r="R79" s="40" t="s">
        <v>184</v>
      </c>
      <c r="S79" s="74">
        <v>1</v>
      </c>
      <c r="T79" s="68" t="s">
        <v>185</v>
      </c>
      <c r="U79" s="77" t="s">
        <v>183</v>
      </c>
      <c r="V79" s="87">
        <v>29.99</v>
      </c>
      <c r="W79" s="48">
        <f t="shared" ref="W79:W84" si="18">rv_20</f>
        <v>0.2</v>
      </c>
      <c r="X79" s="68">
        <f t="shared" si="16"/>
        <v>23.991999999999997</v>
      </c>
      <c r="Y79" s="68"/>
      <c r="Z79" s="24"/>
      <c r="AA79" s="24"/>
      <c r="AB79" s="136" t="s">
        <v>24</v>
      </c>
      <c r="AC79" s="128" t="s">
        <v>24</v>
      </c>
      <c r="AD79" s="150" t="s">
        <v>164</v>
      </c>
      <c r="AE79" s="153" t="s">
        <v>165</v>
      </c>
      <c r="AF79" s="153" t="s">
        <v>166</v>
      </c>
    </row>
    <row r="80" spans="1:32">
      <c r="A80" s="18" t="s">
        <v>186</v>
      </c>
      <c r="B80" s="19" t="s">
        <v>187</v>
      </c>
      <c r="C80" s="74">
        <v>1</v>
      </c>
      <c r="D80" s="68" t="s">
        <v>185</v>
      </c>
      <c r="E80" s="77" t="s">
        <v>186</v>
      </c>
      <c r="F80" s="85">
        <v>29.17</v>
      </c>
      <c r="G80" s="32">
        <f t="shared" si="17"/>
        <v>0.2</v>
      </c>
      <c r="H80" s="68">
        <f t="shared" si="14"/>
        <v>23.336000000000002</v>
      </c>
      <c r="I80" s="68"/>
      <c r="J80" s="24"/>
      <c r="K80" s="24"/>
      <c r="L80" s="136" t="s">
        <v>24</v>
      </c>
      <c r="M80" s="128" t="s">
        <v>24</v>
      </c>
      <c r="N80" s="151" t="s">
        <v>164</v>
      </c>
      <c r="O80" s="20" t="s">
        <v>165</v>
      </c>
      <c r="P80" s="153" t="s">
        <v>166</v>
      </c>
      <c r="Q80" s="39" t="s">
        <v>186</v>
      </c>
      <c r="R80" s="40" t="s">
        <v>187</v>
      </c>
      <c r="S80" s="74">
        <v>1</v>
      </c>
      <c r="T80" s="68" t="s">
        <v>185</v>
      </c>
      <c r="U80" s="77" t="s">
        <v>186</v>
      </c>
      <c r="V80" s="87">
        <v>29.17</v>
      </c>
      <c r="W80" s="48">
        <f t="shared" si="18"/>
        <v>0.2</v>
      </c>
      <c r="X80" s="68">
        <f t="shared" si="16"/>
        <v>23.336000000000002</v>
      </c>
      <c r="Y80" s="68"/>
      <c r="Z80" s="24"/>
      <c r="AA80" s="24"/>
      <c r="AB80" s="136" t="s">
        <v>24</v>
      </c>
      <c r="AC80" s="128" t="s">
        <v>24</v>
      </c>
      <c r="AD80" s="150" t="s">
        <v>164</v>
      </c>
      <c r="AE80" s="153" t="s">
        <v>165</v>
      </c>
      <c r="AF80" s="153" t="s">
        <v>166</v>
      </c>
    </row>
    <row r="81" spans="1:32">
      <c r="A81" s="18" t="s">
        <v>188</v>
      </c>
      <c r="B81" s="19" t="s">
        <v>189</v>
      </c>
      <c r="C81" s="56">
        <v>1</v>
      </c>
      <c r="D81" s="85" t="s">
        <v>190</v>
      </c>
      <c r="E81" s="77" t="s">
        <v>188</v>
      </c>
      <c r="F81" s="85">
        <v>66.66</v>
      </c>
      <c r="G81" s="32">
        <f t="shared" si="17"/>
        <v>0.2</v>
      </c>
      <c r="H81" s="68">
        <f t="shared" si="14"/>
        <v>53.327999999999996</v>
      </c>
      <c r="I81" s="68"/>
      <c r="J81" s="24"/>
      <c r="K81" s="24"/>
      <c r="L81" s="136" t="s">
        <v>24</v>
      </c>
      <c r="M81" s="128" t="s">
        <v>24</v>
      </c>
      <c r="N81" s="151" t="s">
        <v>164</v>
      </c>
      <c r="O81" s="153" t="s">
        <v>165</v>
      </c>
      <c r="P81" s="153" t="s">
        <v>166</v>
      </c>
      <c r="Q81" s="39" t="s">
        <v>188</v>
      </c>
      <c r="R81" s="40" t="s">
        <v>189</v>
      </c>
      <c r="S81" s="64">
        <v>1</v>
      </c>
      <c r="T81" s="87" t="s">
        <v>190</v>
      </c>
      <c r="U81" s="77" t="s">
        <v>188</v>
      </c>
      <c r="V81" s="87">
        <v>66.66</v>
      </c>
      <c r="W81" s="48">
        <f t="shared" si="18"/>
        <v>0.2</v>
      </c>
      <c r="X81" s="68">
        <f t="shared" si="16"/>
        <v>53.327999999999996</v>
      </c>
      <c r="Y81" s="68"/>
      <c r="Z81" s="24"/>
      <c r="AA81" s="24"/>
      <c r="AB81" s="136" t="s">
        <v>24</v>
      </c>
      <c r="AC81" s="128" t="s">
        <v>24</v>
      </c>
      <c r="AD81" s="150" t="s">
        <v>164</v>
      </c>
      <c r="AE81" s="153" t="s">
        <v>165</v>
      </c>
      <c r="AF81" s="153" t="s">
        <v>166</v>
      </c>
    </row>
    <row r="82" spans="1:32">
      <c r="A82" s="18" t="s">
        <v>191</v>
      </c>
      <c r="B82" s="19" t="s">
        <v>192</v>
      </c>
      <c r="C82" s="56">
        <v>1</v>
      </c>
      <c r="D82" s="85" t="s">
        <v>190</v>
      </c>
      <c r="E82" s="77" t="s">
        <v>191</v>
      </c>
      <c r="F82" s="85">
        <v>41</v>
      </c>
      <c r="G82" s="32">
        <f t="shared" si="17"/>
        <v>0.2</v>
      </c>
      <c r="H82" s="68">
        <f t="shared" si="14"/>
        <v>32.799999999999997</v>
      </c>
      <c r="I82" s="68"/>
      <c r="J82" s="24"/>
      <c r="K82" s="24"/>
      <c r="L82" s="136" t="s">
        <v>24</v>
      </c>
      <c r="M82" s="128" t="s">
        <v>24</v>
      </c>
      <c r="N82" s="151" t="s">
        <v>164</v>
      </c>
      <c r="O82" s="153" t="s">
        <v>165</v>
      </c>
      <c r="P82" s="153" t="s">
        <v>166</v>
      </c>
      <c r="Q82" s="39" t="s">
        <v>191</v>
      </c>
      <c r="R82" s="40" t="s">
        <v>192</v>
      </c>
      <c r="S82" s="64">
        <v>1</v>
      </c>
      <c r="T82" s="87" t="s">
        <v>190</v>
      </c>
      <c r="U82" s="77" t="s">
        <v>191</v>
      </c>
      <c r="V82" s="87">
        <v>41</v>
      </c>
      <c r="W82" s="48">
        <f t="shared" si="18"/>
        <v>0.2</v>
      </c>
      <c r="X82" s="68">
        <f t="shared" si="16"/>
        <v>32.799999999999997</v>
      </c>
      <c r="Y82" s="68"/>
      <c r="Z82" s="24"/>
      <c r="AA82" s="24"/>
      <c r="AB82" s="136" t="s">
        <v>24</v>
      </c>
      <c r="AC82" s="128" t="s">
        <v>24</v>
      </c>
      <c r="AD82" s="150" t="s">
        <v>164</v>
      </c>
      <c r="AE82" s="153" t="s">
        <v>165</v>
      </c>
      <c r="AF82" s="153" t="s">
        <v>166</v>
      </c>
    </row>
    <row r="83" spans="1:32">
      <c r="A83" s="18" t="s">
        <v>193</v>
      </c>
      <c r="B83" s="19" t="s">
        <v>194</v>
      </c>
      <c r="C83" s="56">
        <v>1</v>
      </c>
      <c r="D83" s="85" t="s">
        <v>190</v>
      </c>
      <c r="E83" s="77" t="s">
        <v>193</v>
      </c>
      <c r="F83" s="85">
        <v>58</v>
      </c>
      <c r="G83" s="32">
        <f t="shared" si="17"/>
        <v>0.2</v>
      </c>
      <c r="H83" s="68">
        <f t="shared" si="14"/>
        <v>46.4</v>
      </c>
      <c r="I83" s="68"/>
      <c r="J83" s="24"/>
      <c r="K83" s="24"/>
      <c r="L83" s="136"/>
      <c r="M83" s="128"/>
      <c r="N83" s="151" t="s">
        <v>164</v>
      </c>
      <c r="O83" s="20" t="s">
        <v>165</v>
      </c>
      <c r="P83" s="153" t="s">
        <v>166</v>
      </c>
      <c r="Q83" s="39" t="s">
        <v>193</v>
      </c>
      <c r="R83" s="40" t="s">
        <v>194</v>
      </c>
      <c r="S83" s="64">
        <v>1</v>
      </c>
      <c r="T83" s="87" t="s">
        <v>190</v>
      </c>
      <c r="U83" s="77" t="s">
        <v>193</v>
      </c>
      <c r="V83" s="87">
        <v>58</v>
      </c>
      <c r="W83" s="48">
        <f t="shared" si="18"/>
        <v>0.2</v>
      </c>
      <c r="X83" s="68">
        <f t="shared" si="16"/>
        <v>46.4</v>
      </c>
      <c r="Y83" s="68"/>
      <c r="Z83" s="24"/>
      <c r="AA83" s="24"/>
      <c r="AB83" s="136"/>
      <c r="AC83" s="128"/>
      <c r="AD83" s="150" t="s">
        <v>164</v>
      </c>
      <c r="AE83" s="153" t="s">
        <v>165</v>
      </c>
      <c r="AF83" s="153" t="s">
        <v>166</v>
      </c>
    </row>
    <row r="84" spans="1:32">
      <c r="A84" s="18" t="s">
        <v>195</v>
      </c>
      <c r="B84" s="19" t="s">
        <v>196</v>
      </c>
      <c r="C84" s="56">
        <v>1</v>
      </c>
      <c r="D84" s="68" t="s">
        <v>197</v>
      </c>
      <c r="E84" s="77" t="s">
        <v>195</v>
      </c>
      <c r="F84" s="85">
        <v>39.99</v>
      </c>
      <c r="G84" s="32">
        <f t="shared" si="17"/>
        <v>0.2</v>
      </c>
      <c r="H84" s="68">
        <f t="shared" si="14"/>
        <v>31.992000000000001</v>
      </c>
      <c r="I84" s="68"/>
      <c r="J84" s="24"/>
      <c r="K84" s="24"/>
      <c r="L84" s="136" t="s">
        <v>24</v>
      </c>
      <c r="M84" s="128" t="s">
        <v>24</v>
      </c>
      <c r="N84" s="150" t="s">
        <v>164</v>
      </c>
      <c r="O84" s="153" t="s">
        <v>165</v>
      </c>
      <c r="P84" s="153" t="s">
        <v>166</v>
      </c>
      <c r="Q84" s="39" t="s">
        <v>195</v>
      </c>
      <c r="R84" s="40" t="s">
        <v>196</v>
      </c>
      <c r="S84" s="64">
        <v>1</v>
      </c>
      <c r="T84" s="68" t="s">
        <v>197</v>
      </c>
      <c r="U84" s="77" t="s">
        <v>195</v>
      </c>
      <c r="V84" s="87">
        <v>39.99</v>
      </c>
      <c r="W84" s="48">
        <f t="shared" si="18"/>
        <v>0.2</v>
      </c>
      <c r="X84" s="68">
        <f t="shared" si="16"/>
        <v>31.992000000000001</v>
      </c>
      <c r="Y84" s="68"/>
      <c r="Z84" s="24"/>
      <c r="AA84" s="24"/>
      <c r="AB84" s="136" t="s">
        <v>24</v>
      </c>
      <c r="AC84" s="128" t="s">
        <v>24</v>
      </c>
      <c r="AD84" s="150" t="s">
        <v>164</v>
      </c>
      <c r="AE84" s="153" t="s">
        <v>165</v>
      </c>
      <c r="AF84" s="153" t="s">
        <v>166</v>
      </c>
    </row>
    <row r="85" spans="1:32">
      <c r="A85" s="18" t="s">
        <v>198</v>
      </c>
      <c r="B85" s="19" t="s">
        <v>199</v>
      </c>
      <c r="C85" s="56">
        <v>1</v>
      </c>
      <c r="D85" s="68" t="s">
        <v>22</v>
      </c>
      <c r="E85" s="77" t="s">
        <v>198</v>
      </c>
      <c r="F85" s="85">
        <v>65.83</v>
      </c>
      <c r="G85" s="32">
        <f>rv_apple_acc_mac</f>
        <v>0.17</v>
      </c>
      <c r="H85" s="68">
        <f t="shared" si="14"/>
        <v>54.6389</v>
      </c>
      <c r="I85" s="68"/>
      <c r="J85" s="24"/>
      <c r="K85" s="24"/>
      <c r="L85" s="136" t="s">
        <v>24</v>
      </c>
      <c r="M85" s="128">
        <v>0.02</v>
      </c>
      <c r="N85" s="150" t="s">
        <v>164</v>
      </c>
      <c r="O85" s="153" t="s">
        <v>165</v>
      </c>
      <c r="P85" s="153" t="s">
        <v>166</v>
      </c>
      <c r="Q85" s="39" t="s">
        <v>198</v>
      </c>
      <c r="R85" s="40" t="s">
        <v>199</v>
      </c>
      <c r="S85" s="64">
        <v>1</v>
      </c>
      <c r="T85" s="68" t="s">
        <v>22</v>
      </c>
      <c r="U85" s="77" t="s">
        <v>198</v>
      </c>
      <c r="V85" s="87">
        <v>65.83</v>
      </c>
      <c r="W85" s="48">
        <f>rv_apple_acc_mac</f>
        <v>0.17</v>
      </c>
      <c r="X85" s="68">
        <f t="shared" si="16"/>
        <v>54.6389</v>
      </c>
      <c r="Y85" s="68"/>
      <c r="Z85" s="24"/>
      <c r="AA85" s="24"/>
      <c r="AB85" s="136" t="s">
        <v>24</v>
      </c>
      <c r="AC85" s="128">
        <v>0.02</v>
      </c>
      <c r="AD85" s="150" t="s">
        <v>164</v>
      </c>
      <c r="AE85" s="153" t="s">
        <v>165</v>
      </c>
      <c r="AF85" s="153" t="s">
        <v>166</v>
      </c>
    </row>
    <row r="86" spans="1:32">
      <c r="A86" s="18" t="s">
        <v>200</v>
      </c>
      <c r="B86" s="19" t="s">
        <v>201</v>
      </c>
      <c r="C86" s="56">
        <v>1</v>
      </c>
      <c r="D86" s="85" t="s">
        <v>22</v>
      </c>
      <c r="E86" s="77" t="s">
        <v>200</v>
      </c>
      <c r="F86" s="85">
        <v>65.83</v>
      </c>
      <c r="G86" s="32">
        <f>rv_apple_acc_mac</f>
        <v>0.17</v>
      </c>
      <c r="H86" s="68">
        <f t="shared" si="14"/>
        <v>54.6389</v>
      </c>
      <c r="I86" s="68"/>
      <c r="J86" s="24"/>
      <c r="K86" s="24"/>
      <c r="L86" s="136" t="s">
        <v>24</v>
      </c>
      <c r="M86" s="128">
        <v>0.01</v>
      </c>
      <c r="N86" s="151" t="s">
        <v>164</v>
      </c>
      <c r="O86" s="153" t="s">
        <v>165</v>
      </c>
      <c r="P86" s="153" t="s">
        <v>166</v>
      </c>
      <c r="Q86" s="39" t="s">
        <v>200</v>
      </c>
      <c r="R86" s="40" t="s">
        <v>201</v>
      </c>
      <c r="S86" s="64">
        <v>1</v>
      </c>
      <c r="T86" s="87" t="s">
        <v>22</v>
      </c>
      <c r="U86" s="77" t="s">
        <v>200</v>
      </c>
      <c r="V86" s="87">
        <v>65.83</v>
      </c>
      <c r="W86" s="48">
        <f>rv_apple_acc_mac</f>
        <v>0.17</v>
      </c>
      <c r="X86" s="68">
        <f t="shared" si="16"/>
        <v>54.6389</v>
      </c>
      <c r="Y86" s="68"/>
      <c r="Z86" s="24"/>
      <c r="AA86" s="24"/>
      <c r="AB86" s="136" t="s">
        <v>24</v>
      </c>
      <c r="AC86" s="128">
        <v>0.01</v>
      </c>
      <c r="AD86" s="150" t="s">
        <v>164</v>
      </c>
      <c r="AE86" s="153" t="s">
        <v>165</v>
      </c>
      <c r="AF86" s="153" t="s">
        <v>166</v>
      </c>
    </row>
    <row r="87" spans="1:32">
      <c r="A87" s="18" t="s">
        <v>202</v>
      </c>
      <c r="B87" s="19" t="s">
        <v>203</v>
      </c>
      <c r="C87" s="56">
        <v>1</v>
      </c>
      <c r="D87" s="85" t="s">
        <v>22</v>
      </c>
      <c r="E87" s="77" t="s">
        <v>202</v>
      </c>
      <c r="F87" s="85">
        <v>20.83</v>
      </c>
      <c r="G87" s="32">
        <f>rv_apple_acc_mac</f>
        <v>0.17</v>
      </c>
      <c r="H87" s="68">
        <f t="shared" si="14"/>
        <v>17.288899999999998</v>
      </c>
      <c r="I87" s="68"/>
      <c r="J87" s="24"/>
      <c r="K87" s="24"/>
      <c r="L87" s="136" t="s">
        <v>24</v>
      </c>
      <c r="M87" s="128">
        <v>0.01</v>
      </c>
      <c r="N87" s="151" t="s">
        <v>164</v>
      </c>
      <c r="O87" s="153" t="s">
        <v>165</v>
      </c>
      <c r="P87" s="153" t="s">
        <v>166</v>
      </c>
      <c r="Q87" s="39" t="s">
        <v>202</v>
      </c>
      <c r="R87" s="40" t="s">
        <v>203</v>
      </c>
      <c r="S87" s="64">
        <v>1</v>
      </c>
      <c r="T87" s="87" t="s">
        <v>22</v>
      </c>
      <c r="U87" s="77" t="s">
        <v>202</v>
      </c>
      <c r="V87" s="87">
        <v>20.83</v>
      </c>
      <c r="W87" s="48">
        <f>rv_apple_acc_mac</f>
        <v>0.17</v>
      </c>
      <c r="X87" s="68">
        <f t="shared" si="16"/>
        <v>17.288899999999998</v>
      </c>
      <c r="Y87" s="68"/>
      <c r="Z87" s="24"/>
      <c r="AA87" s="24"/>
      <c r="AB87" s="136" t="s">
        <v>24</v>
      </c>
      <c r="AC87" s="128">
        <v>0.01</v>
      </c>
      <c r="AD87" s="150" t="s">
        <v>164</v>
      </c>
      <c r="AE87" s="153" t="s">
        <v>165</v>
      </c>
      <c r="AF87" s="153" t="s">
        <v>166</v>
      </c>
    </row>
    <row r="88" spans="1:32">
      <c r="A88" s="18" t="s">
        <v>204</v>
      </c>
      <c r="B88" s="19" t="s">
        <v>205</v>
      </c>
      <c r="C88" s="56">
        <v>1</v>
      </c>
      <c r="D88" s="85" t="s">
        <v>22</v>
      </c>
      <c r="E88" s="77" t="s">
        <v>204</v>
      </c>
      <c r="F88" s="85">
        <v>20.83</v>
      </c>
      <c r="G88" s="32">
        <f>rv_apple_acc_mac</f>
        <v>0.17</v>
      </c>
      <c r="H88" s="68">
        <f t="shared" si="14"/>
        <v>17.288899999999998</v>
      </c>
      <c r="I88" s="68"/>
      <c r="J88" s="24"/>
      <c r="K88" s="24"/>
      <c r="L88" s="136" t="s">
        <v>24</v>
      </c>
      <c r="M88" s="128">
        <v>0.02</v>
      </c>
      <c r="N88" s="151" t="s">
        <v>164</v>
      </c>
      <c r="O88" s="153" t="s">
        <v>165</v>
      </c>
      <c r="P88" s="153" t="s">
        <v>166</v>
      </c>
      <c r="Q88" s="39" t="s">
        <v>204</v>
      </c>
      <c r="R88" s="40" t="s">
        <v>205</v>
      </c>
      <c r="S88" s="64">
        <v>1</v>
      </c>
      <c r="T88" s="87" t="s">
        <v>22</v>
      </c>
      <c r="U88" s="77" t="s">
        <v>204</v>
      </c>
      <c r="V88" s="87">
        <v>20.83</v>
      </c>
      <c r="W88" s="48">
        <f>rv_apple_acc_mac</f>
        <v>0.17</v>
      </c>
      <c r="X88" s="68">
        <f t="shared" si="16"/>
        <v>17.288899999999998</v>
      </c>
      <c r="Y88" s="68"/>
      <c r="Z88" s="24"/>
      <c r="AA88" s="24"/>
      <c r="AB88" s="136" t="s">
        <v>24</v>
      </c>
      <c r="AC88" s="128">
        <v>0.02</v>
      </c>
      <c r="AD88" s="150" t="s">
        <v>164</v>
      </c>
      <c r="AE88" s="153" t="s">
        <v>165</v>
      </c>
      <c r="AF88" s="153" t="s">
        <v>166</v>
      </c>
    </row>
    <row r="89" spans="1:32">
      <c r="A89" s="18" t="s">
        <v>206</v>
      </c>
      <c r="B89" s="19" t="s">
        <v>207</v>
      </c>
      <c r="C89" s="56">
        <v>1</v>
      </c>
      <c r="D89" s="85" t="s">
        <v>22</v>
      </c>
      <c r="E89" s="79" t="s">
        <v>206</v>
      </c>
      <c r="F89" s="85">
        <v>45.83</v>
      </c>
      <c r="G89" s="32">
        <f>rv_apple_acc_mac</f>
        <v>0.17</v>
      </c>
      <c r="H89" s="68">
        <f t="shared" si="14"/>
        <v>38.038899999999998</v>
      </c>
      <c r="I89" s="68"/>
      <c r="J89" s="24"/>
      <c r="K89" s="24"/>
      <c r="L89" s="136" t="s">
        <v>24</v>
      </c>
      <c r="M89" s="128">
        <v>0.02</v>
      </c>
      <c r="N89" s="151" t="s">
        <v>164</v>
      </c>
      <c r="O89" s="20" t="s">
        <v>165</v>
      </c>
      <c r="P89" s="153" t="s">
        <v>166</v>
      </c>
      <c r="Q89" s="39" t="s">
        <v>206</v>
      </c>
      <c r="R89" s="40" t="s">
        <v>207</v>
      </c>
      <c r="S89" s="64">
        <v>1</v>
      </c>
      <c r="T89" s="87" t="s">
        <v>22</v>
      </c>
      <c r="U89" s="77" t="s">
        <v>206</v>
      </c>
      <c r="V89" s="87">
        <v>45.83</v>
      </c>
      <c r="W89" s="48">
        <f>rv_apple_acc_mac</f>
        <v>0.17</v>
      </c>
      <c r="X89" s="68">
        <f t="shared" si="16"/>
        <v>38.038899999999998</v>
      </c>
      <c r="Y89" s="68"/>
      <c r="Z89" s="24"/>
      <c r="AA89" s="24"/>
      <c r="AB89" s="136" t="s">
        <v>24</v>
      </c>
      <c r="AC89" s="128">
        <v>0.02</v>
      </c>
      <c r="AD89" s="150" t="s">
        <v>164</v>
      </c>
      <c r="AE89" s="153" t="s">
        <v>165</v>
      </c>
      <c r="AF89" s="153" t="s">
        <v>166</v>
      </c>
    </row>
    <row r="90" spans="1:32">
      <c r="A90" s="18" t="s">
        <v>208</v>
      </c>
      <c r="B90" s="19" t="s">
        <v>209</v>
      </c>
      <c r="C90" s="56">
        <v>1</v>
      </c>
      <c r="D90" s="85" t="s">
        <v>210</v>
      </c>
      <c r="E90" s="77" t="s">
        <v>208</v>
      </c>
      <c r="F90" s="85">
        <v>29.17</v>
      </c>
      <c r="G90" s="32">
        <f t="shared" ref="G90:G96" si="19">rv_20</f>
        <v>0.2</v>
      </c>
      <c r="H90" s="68">
        <f t="shared" si="14"/>
        <v>23.336000000000002</v>
      </c>
      <c r="I90" s="68"/>
      <c r="J90" s="24"/>
      <c r="K90" s="24"/>
      <c r="L90" s="136" t="s">
        <v>24</v>
      </c>
      <c r="M90" s="128">
        <v>0.02</v>
      </c>
      <c r="N90" s="151" t="s">
        <v>164</v>
      </c>
      <c r="O90" s="20" t="s">
        <v>165</v>
      </c>
      <c r="P90" s="153" t="s">
        <v>166</v>
      </c>
      <c r="Q90" s="39" t="s">
        <v>208</v>
      </c>
      <c r="R90" s="40" t="s">
        <v>209</v>
      </c>
      <c r="S90" s="64">
        <v>1</v>
      </c>
      <c r="T90" s="87" t="s">
        <v>210</v>
      </c>
      <c r="U90" s="77" t="s">
        <v>208</v>
      </c>
      <c r="V90" s="87">
        <v>29.17</v>
      </c>
      <c r="W90" s="48">
        <f t="shared" ref="W90:W96" si="20">rv_20</f>
        <v>0.2</v>
      </c>
      <c r="X90" s="68">
        <f t="shared" si="16"/>
        <v>23.336000000000002</v>
      </c>
      <c r="Y90" s="68"/>
      <c r="Z90" s="24"/>
      <c r="AA90" s="24"/>
      <c r="AB90" s="136" t="s">
        <v>24</v>
      </c>
      <c r="AC90" s="128">
        <v>0.02</v>
      </c>
      <c r="AD90" s="150" t="s">
        <v>164</v>
      </c>
      <c r="AE90" s="153" t="s">
        <v>165</v>
      </c>
      <c r="AF90" s="153" t="s">
        <v>166</v>
      </c>
    </row>
    <row r="91" spans="1:32">
      <c r="A91" s="18" t="s">
        <v>211</v>
      </c>
      <c r="B91" s="19" t="s">
        <v>212</v>
      </c>
      <c r="C91" s="56">
        <v>1</v>
      </c>
      <c r="D91" s="85" t="s">
        <v>210</v>
      </c>
      <c r="E91" s="77" t="s">
        <v>211</v>
      </c>
      <c r="F91" s="85">
        <v>33.33</v>
      </c>
      <c r="G91" s="32">
        <f t="shared" si="19"/>
        <v>0.2</v>
      </c>
      <c r="H91" s="68">
        <f t="shared" si="14"/>
        <v>26.663999999999998</v>
      </c>
      <c r="I91" s="68"/>
      <c r="J91" s="24"/>
      <c r="K91" s="24"/>
      <c r="L91" s="136" t="s">
        <v>24</v>
      </c>
      <c r="M91" s="128">
        <v>0.01</v>
      </c>
      <c r="N91" s="151" t="s">
        <v>164</v>
      </c>
      <c r="O91" s="20" t="s">
        <v>165</v>
      </c>
      <c r="P91" s="153" t="s">
        <v>166</v>
      </c>
      <c r="Q91" s="39" t="s">
        <v>211</v>
      </c>
      <c r="R91" s="40" t="s">
        <v>212</v>
      </c>
      <c r="S91" s="64">
        <v>1</v>
      </c>
      <c r="T91" s="87" t="s">
        <v>210</v>
      </c>
      <c r="U91" s="77" t="s">
        <v>211</v>
      </c>
      <c r="V91" s="87">
        <v>33.33</v>
      </c>
      <c r="W91" s="48">
        <f t="shared" si="20"/>
        <v>0.2</v>
      </c>
      <c r="X91" s="68">
        <f t="shared" si="16"/>
        <v>26.663999999999998</v>
      </c>
      <c r="Y91" s="68"/>
      <c r="Z91" s="24"/>
      <c r="AA91" s="24"/>
      <c r="AB91" s="136" t="s">
        <v>24</v>
      </c>
      <c r="AC91" s="128">
        <v>0.01</v>
      </c>
      <c r="AD91" s="150" t="s">
        <v>164</v>
      </c>
      <c r="AE91" s="153" t="s">
        <v>165</v>
      </c>
      <c r="AF91" s="153" t="s">
        <v>166</v>
      </c>
    </row>
    <row r="92" spans="1:32">
      <c r="A92" s="18" t="s">
        <v>213</v>
      </c>
      <c r="B92" s="19" t="s">
        <v>214</v>
      </c>
      <c r="C92" s="56">
        <v>1</v>
      </c>
      <c r="D92" s="85" t="s">
        <v>215</v>
      </c>
      <c r="E92" s="77" t="s">
        <v>213</v>
      </c>
      <c r="F92" s="85">
        <v>12.5</v>
      </c>
      <c r="G92" s="32">
        <f t="shared" si="19"/>
        <v>0.2</v>
      </c>
      <c r="H92" s="68">
        <f t="shared" si="14"/>
        <v>10</v>
      </c>
      <c r="I92" s="68"/>
      <c r="J92" s="24"/>
      <c r="K92" s="24"/>
      <c r="L92" s="136" t="s">
        <v>24</v>
      </c>
      <c r="M92" s="128">
        <v>0.02</v>
      </c>
      <c r="N92" s="151" t="s">
        <v>164</v>
      </c>
      <c r="O92" s="153" t="s">
        <v>165</v>
      </c>
      <c r="P92" s="153" t="s">
        <v>166</v>
      </c>
      <c r="Q92" s="39" t="s">
        <v>213</v>
      </c>
      <c r="R92" s="40" t="s">
        <v>214</v>
      </c>
      <c r="S92" s="64">
        <v>1</v>
      </c>
      <c r="T92" s="87" t="s">
        <v>215</v>
      </c>
      <c r="U92" s="77" t="s">
        <v>213</v>
      </c>
      <c r="V92" s="87">
        <v>12.5</v>
      </c>
      <c r="W92" s="48">
        <f t="shared" si="20"/>
        <v>0.2</v>
      </c>
      <c r="X92" s="68">
        <f t="shared" si="16"/>
        <v>10</v>
      </c>
      <c r="Y92" s="68"/>
      <c r="Z92" s="24"/>
      <c r="AA92" s="24"/>
      <c r="AB92" s="136" t="s">
        <v>24</v>
      </c>
      <c r="AC92" s="128">
        <v>0.02</v>
      </c>
      <c r="AD92" s="150" t="s">
        <v>164</v>
      </c>
      <c r="AE92" s="153" t="s">
        <v>165</v>
      </c>
      <c r="AF92" s="153" t="s">
        <v>166</v>
      </c>
    </row>
    <row r="93" spans="1:32">
      <c r="A93" s="39" t="s">
        <v>216</v>
      </c>
      <c r="B93" s="19" t="s">
        <v>217</v>
      </c>
      <c r="C93" s="56">
        <v>1</v>
      </c>
      <c r="D93" s="68" t="s">
        <v>215</v>
      </c>
      <c r="E93" s="77" t="s">
        <v>216</v>
      </c>
      <c r="F93" s="97">
        <v>26.5</v>
      </c>
      <c r="G93" s="32">
        <f t="shared" si="19"/>
        <v>0.2</v>
      </c>
      <c r="H93" s="68">
        <f t="shared" si="14"/>
        <v>21.2</v>
      </c>
      <c r="I93" s="68"/>
      <c r="J93" s="24"/>
      <c r="K93" s="24"/>
      <c r="L93" s="136" t="s">
        <v>24</v>
      </c>
      <c r="M93" s="128">
        <v>0.02</v>
      </c>
      <c r="N93" s="150" t="s">
        <v>164</v>
      </c>
      <c r="O93" s="153" t="s">
        <v>165</v>
      </c>
      <c r="P93" s="153" t="s">
        <v>166</v>
      </c>
      <c r="Q93" s="39" t="s">
        <v>216</v>
      </c>
      <c r="R93" s="40" t="s">
        <v>217</v>
      </c>
      <c r="S93" s="64">
        <v>1</v>
      </c>
      <c r="T93" s="68" t="s">
        <v>215</v>
      </c>
      <c r="U93" s="77" t="s">
        <v>216</v>
      </c>
      <c r="V93" s="222">
        <v>26.5</v>
      </c>
      <c r="W93" s="48">
        <f t="shared" si="20"/>
        <v>0.2</v>
      </c>
      <c r="X93" s="68">
        <f t="shared" si="16"/>
        <v>21.2</v>
      </c>
      <c r="Y93" s="68"/>
      <c r="Z93" s="24"/>
      <c r="AA93" s="24"/>
      <c r="AB93" s="136" t="s">
        <v>24</v>
      </c>
      <c r="AC93" s="128">
        <v>0.02</v>
      </c>
      <c r="AD93" s="150" t="s">
        <v>164</v>
      </c>
      <c r="AE93" s="153" t="s">
        <v>165</v>
      </c>
      <c r="AF93" s="153" t="s">
        <v>166</v>
      </c>
    </row>
    <row r="94" spans="1:32">
      <c r="A94" s="18" t="s">
        <v>218</v>
      </c>
      <c r="B94" s="19" t="s">
        <v>219</v>
      </c>
      <c r="C94" s="56">
        <v>1</v>
      </c>
      <c r="D94" s="85" t="s">
        <v>220</v>
      </c>
      <c r="E94" s="77" t="s">
        <v>218</v>
      </c>
      <c r="F94" s="85">
        <v>79.17</v>
      </c>
      <c r="G94" s="32">
        <f t="shared" si="19"/>
        <v>0.2</v>
      </c>
      <c r="H94" s="68">
        <f t="shared" si="14"/>
        <v>63.335999999999999</v>
      </c>
      <c r="I94" s="68"/>
      <c r="J94" s="24"/>
      <c r="K94" s="24"/>
      <c r="L94" s="136" t="s">
        <v>24</v>
      </c>
      <c r="M94" s="128" t="s">
        <v>24</v>
      </c>
      <c r="N94" s="151" t="s">
        <v>164</v>
      </c>
      <c r="O94" s="153" t="s">
        <v>165</v>
      </c>
      <c r="P94" s="153" t="s">
        <v>166</v>
      </c>
      <c r="Q94" s="39" t="s">
        <v>218</v>
      </c>
      <c r="R94" s="40" t="s">
        <v>219</v>
      </c>
      <c r="S94" s="64">
        <v>1</v>
      </c>
      <c r="T94" s="87" t="s">
        <v>220</v>
      </c>
      <c r="U94" s="77" t="s">
        <v>218</v>
      </c>
      <c r="V94" s="87">
        <v>79.17</v>
      </c>
      <c r="W94" s="48">
        <f t="shared" si="20"/>
        <v>0.2</v>
      </c>
      <c r="X94" s="68">
        <f t="shared" si="16"/>
        <v>63.335999999999999</v>
      </c>
      <c r="Y94" s="68"/>
      <c r="Z94" s="24"/>
      <c r="AA94" s="24"/>
      <c r="AB94" s="136" t="s">
        <v>24</v>
      </c>
      <c r="AC94" s="128" t="s">
        <v>24</v>
      </c>
      <c r="AD94" s="150" t="s">
        <v>164</v>
      </c>
      <c r="AE94" s="153" t="s">
        <v>165</v>
      </c>
      <c r="AF94" s="153" t="s">
        <v>166</v>
      </c>
    </row>
    <row r="95" spans="1:32">
      <c r="A95" s="18">
        <v>900122</v>
      </c>
      <c r="B95" s="19" t="s">
        <v>221</v>
      </c>
      <c r="C95" s="56">
        <v>1</v>
      </c>
      <c r="D95" s="85" t="s">
        <v>222</v>
      </c>
      <c r="E95" s="77">
        <v>900122</v>
      </c>
      <c r="F95" s="85">
        <v>37.5</v>
      </c>
      <c r="G95" s="32">
        <f t="shared" si="19"/>
        <v>0.2</v>
      </c>
      <c r="H95" s="68">
        <f t="shared" si="14"/>
        <v>30</v>
      </c>
      <c r="I95" s="68"/>
      <c r="J95" s="24"/>
      <c r="K95" s="24"/>
      <c r="L95" s="136" t="s">
        <v>24</v>
      </c>
      <c r="M95" s="128">
        <v>0.01</v>
      </c>
      <c r="N95" s="151" t="s">
        <v>164</v>
      </c>
      <c r="O95" s="153" t="s">
        <v>165</v>
      </c>
      <c r="P95" s="153" t="s">
        <v>166</v>
      </c>
      <c r="Q95" s="39">
        <v>900122</v>
      </c>
      <c r="R95" s="40" t="s">
        <v>221</v>
      </c>
      <c r="S95" s="64">
        <v>1</v>
      </c>
      <c r="T95" s="87" t="s">
        <v>222</v>
      </c>
      <c r="U95" s="77">
        <v>900122</v>
      </c>
      <c r="V95" s="87">
        <v>37.5</v>
      </c>
      <c r="W95" s="48">
        <f t="shared" si="20"/>
        <v>0.2</v>
      </c>
      <c r="X95" s="68">
        <f t="shared" si="16"/>
        <v>30</v>
      </c>
      <c r="Y95" s="68"/>
      <c r="Z95" s="24"/>
      <c r="AA95" s="24"/>
      <c r="AB95" s="136" t="s">
        <v>24</v>
      </c>
      <c r="AC95" s="128">
        <v>0.01</v>
      </c>
      <c r="AD95" s="150" t="s">
        <v>164</v>
      </c>
      <c r="AE95" s="153" t="s">
        <v>165</v>
      </c>
      <c r="AF95" s="153" t="s">
        <v>166</v>
      </c>
    </row>
    <row r="96" spans="1:32">
      <c r="A96" s="18" t="s">
        <v>223</v>
      </c>
      <c r="B96" s="19" t="s">
        <v>224</v>
      </c>
      <c r="C96" s="56">
        <v>1</v>
      </c>
      <c r="D96" s="85" t="s">
        <v>225</v>
      </c>
      <c r="E96" s="77" t="s">
        <v>223</v>
      </c>
      <c r="F96" s="85">
        <v>88.49</v>
      </c>
      <c r="G96" s="32">
        <f t="shared" si="19"/>
        <v>0.2</v>
      </c>
      <c r="H96" s="68">
        <f t="shared" ref="H96:H124" si="21">F96-(F96*G96)</f>
        <v>70.792000000000002</v>
      </c>
      <c r="I96" s="68"/>
      <c r="J96" s="24"/>
      <c r="K96" s="24"/>
      <c r="L96" s="136" t="s">
        <v>24</v>
      </c>
      <c r="M96" s="128">
        <v>0.02</v>
      </c>
      <c r="N96" s="151" t="s">
        <v>164</v>
      </c>
      <c r="O96" s="153" t="s">
        <v>165</v>
      </c>
      <c r="P96" s="153" t="s">
        <v>166</v>
      </c>
      <c r="Q96" s="39" t="s">
        <v>223</v>
      </c>
      <c r="R96" s="40" t="s">
        <v>224</v>
      </c>
      <c r="S96" s="64">
        <v>1</v>
      </c>
      <c r="T96" s="87" t="s">
        <v>225</v>
      </c>
      <c r="U96" s="77" t="s">
        <v>223</v>
      </c>
      <c r="V96" s="87">
        <v>88.49</v>
      </c>
      <c r="W96" s="48">
        <f t="shared" si="20"/>
        <v>0.2</v>
      </c>
      <c r="X96" s="68">
        <f t="shared" si="16"/>
        <v>70.792000000000002</v>
      </c>
      <c r="Y96" s="68"/>
      <c r="Z96" s="24"/>
      <c r="AA96" s="24"/>
      <c r="AB96" s="136" t="s">
        <v>24</v>
      </c>
      <c r="AC96" s="128">
        <v>0.02</v>
      </c>
      <c r="AD96" s="150" t="s">
        <v>164</v>
      </c>
      <c r="AE96" s="153" t="s">
        <v>165</v>
      </c>
      <c r="AF96" s="153" t="s">
        <v>166</v>
      </c>
    </row>
    <row r="97" spans="1:32">
      <c r="A97" s="18" t="s">
        <v>226</v>
      </c>
      <c r="B97" s="19" t="s">
        <v>227</v>
      </c>
      <c r="C97" s="56">
        <v>1</v>
      </c>
      <c r="D97" s="85" t="s">
        <v>22</v>
      </c>
      <c r="E97" s="77" t="s">
        <v>226</v>
      </c>
      <c r="F97" s="85">
        <v>29.17</v>
      </c>
      <c r="G97" s="32">
        <f>rv_apple_acc_mac</f>
        <v>0.17</v>
      </c>
      <c r="H97" s="68">
        <f t="shared" si="21"/>
        <v>24.211100000000002</v>
      </c>
      <c r="I97" s="68"/>
      <c r="J97" s="24"/>
      <c r="K97" s="24"/>
      <c r="L97" s="136" t="s">
        <v>24</v>
      </c>
      <c r="M97" s="128">
        <v>0.02</v>
      </c>
      <c r="N97" s="150" t="s">
        <v>164</v>
      </c>
      <c r="O97" s="20" t="s">
        <v>165</v>
      </c>
      <c r="P97" s="153" t="s">
        <v>166</v>
      </c>
      <c r="Q97" s="39" t="s">
        <v>226</v>
      </c>
      <c r="R97" s="40" t="s">
        <v>227</v>
      </c>
      <c r="S97" s="64">
        <v>1</v>
      </c>
      <c r="T97" s="87" t="s">
        <v>22</v>
      </c>
      <c r="U97" s="77" t="s">
        <v>226</v>
      </c>
      <c r="V97" s="87">
        <v>29.17</v>
      </c>
      <c r="W97" s="48">
        <f>rv_apple_acc_mac</f>
        <v>0.17</v>
      </c>
      <c r="X97" s="68">
        <f t="shared" si="16"/>
        <v>24.211100000000002</v>
      </c>
      <c r="Y97" s="68"/>
      <c r="Z97" s="24"/>
      <c r="AA97" s="24"/>
      <c r="AB97" s="136" t="s">
        <v>24</v>
      </c>
      <c r="AC97" s="128">
        <v>0.02</v>
      </c>
      <c r="AD97" s="150" t="s">
        <v>164</v>
      </c>
      <c r="AE97" s="153" t="s">
        <v>165</v>
      </c>
      <c r="AF97" s="153" t="s">
        <v>166</v>
      </c>
    </row>
    <row r="98" spans="1:32">
      <c r="A98" s="18" t="s">
        <v>228</v>
      </c>
      <c r="B98" s="19" t="s">
        <v>229</v>
      </c>
      <c r="C98" s="74">
        <v>1</v>
      </c>
      <c r="D98" s="85" t="s">
        <v>22</v>
      </c>
      <c r="E98" s="77" t="s">
        <v>228</v>
      </c>
      <c r="F98" s="85">
        <v>29.17</v>
      </c>
      <c r="G98" s="32">
        <f>rv_apple_acc_mac</f>
        <v>0.17</v>
      </c>
      <c r="H98" s="68">
        <f t="shared" si="21"/>
        <v>24.211100000000002</v>
      </c>
      <c r="I98" s="68"/>
      <c r="J98" s="24"/>
      <c r="K98" s="24"/>
      <c r="L98" s="136" t="s">
        <v>24</v>
      </c>
      <c r="M98" s="128">
        <v>0.02</v>
      </c>
      <c r="N98" s="150" t="s">
        <v>164</v>
      </c>
      <c r="O98" s="153" t="s">
        <v>165</v>
      </c>
      <c r="P98" s="153" t="s">
        <v>166</v>
      </c>
      <c r="Q98" s="39" t="s">
        <v>228</v>
      </c>
      <c r="R98" s="40" t="s">
        <v>229</v>
      </c>
      <c r="S98" s="74">
        <v>1</v>
      </c>
      <c r="T98" s="87" t="s">
        <v>22</v>
      </c>
      <c r="U98" s="77" t="s">
        <v>228</v>
      </c>
      <c r="V98" s="87">
        <v>29.17</v>
      </c>
      <c r="W98" s="48">
        <f>rv_apple_acc_mac</f>
        <v>0.17</v>
      </c>
      <c r="X98" s="68">
        <f t="shared" si="16"/>
        <v>24.211100000000002</v>
      </c>
      <c r="Y98" s="68"/>
      <c r="Z98" s="24"/>
      <c r="AA98" s="24"/>
      <c r="AB98" s="136" t="s">
        <v>24</v>
      </c>
      <c r="AC98" s="128">
        <v>0.02</v>
      </c>
      <c r="AD98" s="150" t="s">
        <v>164</v>
      </c>
      <c r="AE98" s="153" t="s">
        <v>165</v>
      </c>
      <c r="AF98" s="153" t="s">
        <v>166</v>
      </c>
    </row>
    <row r="99" spans="1:32">
      <c r="A99" s="18" t="s">
        <v>230</v>
      </c>
      <c r="B99" s="19" t="s">
        <v>231</v>
      </c>
      <c r="C99" s="74">
        <v>1</v>
      </c>
      <c r="D99" s="68" t="s">
        <v>232</v>
      </c>
      <c r="E99" s="77" t="s">
        <v>230</v>
      </c>
      <c r="F99" s="85">
        <v>20.83</v>
      </c>
      <c r="G99" s="32">
        <f>rv_20</f>
        <v>0.2</v>
      </c>
      <c r="H99" s="68">
        <f t="shared" si="21"/>
        <v>16.663999999999998</v>
      </c>
      <c r="I99" s="68"/>
      <c r="J99" s="24"/>
      <c r="K99" s="24"/>
      <c r="L99" s="136" t="s">
        <v>24</v>
      </c>
      <c r="M99" s="128">
        <v>0.02</v>
      </c>
      <c r="N99" s="150" t="s">
        <v>164</v>
      </c>
      <c r="O99" s="153" t="s">
        <v>165</v>
      </c>
      <c r="P99" s="153" t="s">
        <v>166</v>
      </c>
      <c r="Q99" s="39" t="s">
        <v>230</v>
      </c>
      <c r="R99" s="40" t="s">
        <v>231</v>
      </c>
      <c r="S99" s="74">
        <v>1</v>
      </c>
      <c r="T99" s="68" t="s">
        <v>232</v>
      </c>
      <c r="U99" s="77" t="s">
        <v>230</v>
      </c>
      <c r="V99" s="87">
        <v>20.83</v>
      </c>
      <c r="W99" s="48">
        <f>rv_20</f>
        <v>0.2</v>
      </c>
      <c r="X99" s="68">
        <f t="shared" si="16"/>
        <v>16.663999999999998</v>
      </c>
      <c r="Y99" s="68"/>
      <c r="Z99" s="24"/>
      <c r="AA99" s="24"/>
      <c r="AB99" s="136" t="s">
        <v>24</v>
      </c>
      <c r="AC99" s="128">
        <v>0.02</v>
      </c>
      <c r="AD99" s="150" t="s">
        <v>164</v>
      </c>
      <c r="AE99" s="153" t="s">
        <v>165</v>
      </c>
      <c r="AF99" s="153" t="s">
        <v>166</v>
      </c>
    </row>
    <row r="100" spans="1:32">
      <c r="A100" s="18" t="s">
        <v>233</v>
      </c>
      <c r="B100" s="19" t="s">
        <v>234</v>
      </c>
      <c r="C100" s="56">
        <v>1</v>
      </c>
      <c r="D100" s="85" t="s">
        <v>22</v>
      </c>
      <c r="E100" s="77" t="s">
        <v>233</v>
      </c>
      <c r="F100" s="85">
        <v>74.17</v>
      </c>
      <c r="G100" s="32">
        <f t="shared" ref="G100:G108" si="22">rv_apple_acc_mac</f>
        <v>0.17</v>
      </c>
      <c r="H100" s="68">
        <f t="shared" si="21"/>
        <v>61.561099999999996</v>
      </c>
      <c r="I100" s="68"/>
      <c r="J100" s="24"/>
      <c r="K100" s="24"/>
      <c r="L100" s="136" t="s">
        <v>24</v>
      </c>
      <c r="M100" s="128">
        <v>0.02</v>
      </c>
      <c r="N100" s="151" t="s">
        <v>164</v>
      </c>
      <c r="O100" s="153" t="s">
        <v>165</v>
      </c>
      <c r="P100" s="153" t="s">
        <v>166</v>
      </c>
      <c r="Q100" s="39" t="s">
        <v>233</v>
      </c>
      <c r="R100" s="40" t="s">
        <v>234</v>
      </c>
      <c r="S100" s="64">
        <v>1</v>
      </c>
      <c r="T100" s="87" t="s">
        <v>22</v>
      </c>
      <c r="U100" s="77" t="s">
        <v>233</v>
      </c>
      <c r="V100" s="87">
        <v>74.17</v>
      </c>
      <c r="W100" s="48">
        <f t="shared" ref="W100:W108" si="23">rv_apple_acc_mac</f>
        <v>0.17</v>
      </c>
      <c r="X100" s="68">
        <f t="shared" si="16"/>
        <v>61.561099999999996</v>
      </c>
      <c r="Y100" s="68"/>
      <c r="Z100" s="24"/>
      <c r="AA100" s="24"/>
      <c r="AB100" s="136" t="s">
        <v>24</v>
      </c>
      <c r="AC100" s="128">
        <v>0.02</v>
      </c>
      <c r="AD100" s="150" t="s">
        <v>164</v>
      </c>
      <c r="AE100" s="153" t="s">
        <v>165</v>
      </c>
      <c r="AF100" s="153" t="s">
        <v>166</v>
      </c>
    </row>
    <row r="101" spans="1:32">
      <c r="A101" s="18" t="s">
        <v>235</v>
      </c>
      <c r="B101" s="19" t="s">
        <v>236</v>
      </c>
      <c r="C101" s="56">
        <v>1</v>
      </c>
      <c r="D101" s="85" t="s">
        <v>22</v>
      </c>
      <c r="E101" s="77" t="s">
        <v>235</v>
      </c>
      <c r="F101" s="85">
        <v>20.83</v>
      </c>
      <c r="G101" s="32">
        <f t="shared" si="22"/>
        <v>0.17</v>
      </c>
      <c r="H101" s="68">
        <f t="shared" si="21"/>
        <v>17.288899999999998</v>
      </c>
      <c r="I101" s="68"/>
      <c r="J101" s="24"/>
      <c r="K101" s="24"/>
      <c r="L101" s="136" t="s">
        <v>24</v>
      </c>
      <c r="M101" s="128">
        <v>0.02</v>
      </c>
      <c r="N101" s="151" t="s">
        <v>164</v>
      </c>
      <c r="O101" s="153" t="s">
        <v>165</v>
      </c>
      <c r="P101" s="153" t="s">
        <v>166</v>
      </c>
      <c r="Q101" s="39" t="s">
        <v>235</v>
      </c>
      <c r="R101" s="40" t="s">
        <v>236</v>
      </c>
      <c r="S101" s="64">
        <v>1</v>
      </c>
      <c r="T101" s="87" t="s">
        <v>22</v>
      </c>
      <c r="U101" s="77" t="s">
        <v>235</v>
      </c>
      <c r="V101" s="87">
        <v>20.83</v>
      </c>
      <c r="W101" s="48">
        <f t="shared" si="23"/>
        <v>0.17</v>
      </c>
      <c r="X101" s="68">
        <f t="shared" si="16"/>
        <v>17.288899999999998</v>
      </c>
      <c r="Y101" s="68"/>
      <c r="Z101" s="24"/>
      <c r="AA101" s="24"/>
      <c r="AB101" s="136" t="s">
        <v>24</v>
      </c>
      <c r="AC101" s="128">
        <v>0.02</v>
      </c>
      <c r="AD101" s="150" t="s">
        <v>164</v>
      </c>
      <c r="AE101" s="153" t="s">
        <v>165</v>
      </c>
      <c r="AF101" s="153" t="s">
        <v>166</v>
      </c>
    </row>
    <row r="102" spans="1:32">
      <c r="A102" s="18" t="s">
        <v>237</v>
      </c>
      <c r="B102" s="19" t="s">
        <v>238</v>
      </c>
      <c r="C102" s="56">
        <v>1</v>
      </c>
      <c r="D102" s="85" t="s">
        <v>22</v>
      </c>
      <c r="E102" s="77" t="s">
        <v>237</v>
      </c>
      <c r="F102" s="85">
        <v>8.33</v>
      </c>
      <c r="G102" s="32">
        <f t="shared" si="22"/>
        <v>0.17</v>
      </c>
      <c r="H102" s="68">
        <f t="shared" si="21"/>
        <v>6.9138999999999999</v>
      </c>
      <c r="I102" s="68"/>
      <c r="K102" s="24"/>
      <c r="L102" s="136" t="s">
        <v>24</v>
      </c>
      <c r="M102" s="128">
        <v>0.01</v>
      </c>
      <c r="N102" s="151" t="s">
        <v>164</v>
      </c>
      <c r="O102" s="20" t="s">
        <v>165</v>
      </c>
      <c r="P102" s="153" t="s">
        <v>166</v>
      </c>
      <c r="Q102" s="39" t="s">
        <v>237</v>
      </c>
      <c r="R102" s="40" t="s">
        <v>238</v>
      </c>
      <c r="S102" s="64">
        <v>1</v>
      </c>
      <c r="T102" s="87" t="s">
        <v>22</v>
      </c>
      <c r="U102" s="77" t="s">
        <v>237</v>
      </c>
      <c r="V102" s="87">
        <v>8.33</v>
      </c>
      <c r="W102" s="48">
        <f t="shared" si="23"/>
        <v>0.17</v>
      </c>
      <c r="X102" s="68">
        <f t="shared" si="16"/>
        <v>6.9138999999999999</v>
      </c>
      <c r="Y102" s="68"/>
      <c r="Z102" s="223"/>
      <c r="AA102" s="24"/>
      <c r="AB102" s="136" t="s">
        <v>24</v>
      </c>
      <c r="AC102" s="128">
        <v>0.01</v>
      </c>
      <c r="AD102" s="150" t="s">
        <v>164</v>
      </c>
      <c r="AE102" s="153" t="s">
        <v>165</v>
      </c>
      <c r="AF102" s="153" t="s">
        <v>166</v>
      </c>
    </row>
    <row r="103" spans="1:32">
      <c r="A103" s="18" t="s">
        <v>239</v>
      </c>
      <c r="B103" s="19" t="s">
        <v>240</v>
      </c>
      <c r="C103" s="56">
        <v>1</v>
      </c>
      <c r="D103" s="68" t="s">
        <v>22</v>
      </c>
      <c r="E103" s="77" t="s">
        <v>239</v>
      </c>
      <c r="F103" s="85">
        <v>29.17</v>
      </c>
      <c r="G103" s="32">
        <f t="shared" si="22"/>
        <v>0.17</v>
      </c>
      <c r="H103" s="68">
        <f t="shared" si="21"/>
        <v>24.211100000000002</v>
      </c>
      <c r="I103" s="68"/>
      <c r="J103" s="24"/>
      <c r="K103" s="24"/>
      <c r="L103" s="136" t="s">
        <v>24</v>
      </c>
      <c r="M103" s="128">
        <v>0.05</v>
      </c>
      <c r="N103" s="150" t="s">
        <v>164</v>
      </c>
      <c r="O103" s="20" t="s">
        <v>165</v>
      </c>
      <c r="P103" s="153" t="s">
        <v>166</v>
      </c>
      <c r="Q103" s="39" t="s">
        <v>239</v>
      </c>
      <c r="R103" s="40" t="s">
        <v>240</v>
      </c>
      <c r="S103" s="64">
        <v>1</v>
      </c>
      <c r="T103" s="68" t="s">
        <v>22</v>
      </c>
      <c r="U103" s="77" t="s">
        <v>239</v>
      </c>
      <c r="V103" s="87">
        <v>29.17</v>
      </c>
      <c r="W103" s="48">
        <f t="shared" si="23"/>
        <v>0.17</v>
      </c>
      <c r="X103" s="68">
        <f t="shared" si="16"/>
        <v>24.211100000000002</v>
      </c>
      <c r="Y103" s="68"/>
      <c r="Z103" s="24"/>
      <c r="AA103" s="24"/>
      <c r="AB103" s="136" t="s">
        <v>24</v>
      </c>
      <c r="AC103" s="128">
        <v>0.05</v>
      </c>
      <c r="AD103" s="150" t="s">
        <v>164</v>
      </c>
      <c r="AE103" s="153" t="s">
        <v>165</v>
      </c>
      <c r="AF103" s="153" t="s">
        <v>166</v>
      </c>
    </row>
    <row r="104" spans="1:32">
      <c r="A104" s="18" t="s">
        <v>241</v>
      </c>
      <c r="B104" s="19" t="s">
        <v>242</v>
      </c>
      <c r="C104" s="74">
        <v>1</v>
      </c>
      <c r="D104" s="68" t="s">
        <v>22</v>
      </c>
      <c r="E104" s="77" t="s">
        <v>241</v>
      </c>
      <c r="F104" s="85">
        <v>29.17</v>
      </c>
      <c r="G104" s="32">
        <f t="shared" si="22"/>
        <v>0.17</v>
      </c>
      <c r="H104" s="68">
        <f t="shared" si="21"/>
        <v>24.211100000000002</v>
      </c>
      <c r="I104" s="68"/>
      <c r="J104" s="24"/>
      <c r="K104" s="24"/>
      <c r="L104" s="136" t="s">
        <v>24</v>
      </c>
      <c r="M104" s="128">
        <v>0.02</v>
      </c>
      <c r="N104" s="150" t="s">
        <v>164</v>
      </c>
      <c r="O104" s="153" t="s">
        <v>165</v>
      </c>
      <c r="P104" s="153" t="s">
        <v>166</v>
      </c>
      <c r="Q104" s="39" t="s">
        <v>241</v>
      </c>
      <c r="R104" s="40" t="s">
        <v>242</v>
      </c>
      <c r="S104" s="74">
        <v>1</v>
      </c>
      <c r="T104" s="68" t="s">
        <v>22</v>
      </c>
      <c r="U104" s="77" t="s">
        <v>241</v>
      </c>
      <c r="V104" s="87">
        <v>29.17</v>
      </c>
      <c r="W104" s="48">
        <f t="shared" si="23"/>
        <v>0.17</v>
      </c>
      <c r="X104" s="68">
        <f t="shared" si="16"/>
        <v>24.211100000000002</v>
      </c>
      <c r="Y104" s="68"/>
      <c r="Z104" s="24"/>
      <c r="AA104" s="24"/>
      <c r="AB104" s="136" t="s">
        <v>24</v>
      </c>
      <c r="AC104" s="128">
        <v>0.02</v>
      </c>
      <c r="AD104" s="150" t="s">
        <v>164</v>
      </c>
      <c r="AE104" s="153" t="s">
        <v>165</v>
      </c>
      <c r="AF104" s="153" t="s">
        <v>166</v>
      </c>
    </row>
    <row r="105" spans="1:32">
      <c r="A105" s="18" t="s">
        <v>243</v>
      </c>
      <c r="B105" s="19" t="s">
        <v>244</v>
      </c>
      <c r="C105" s="74">
        <v>1</v>
      </c>
      <c r="D105" s="68" t="s">
        <v>22</v>
      </c>
      <c r="E105" s="77" t="s">
        <v>243</v>
      </c>
      <c r="F105" s="85">
        <v>29.17</v>
      </c>
      <c r="G105" s="32">
        <f t="shared" si="22"/>
        <v>0.17</v>
      </c>
      <c r="H105" s="68">
        <f t="shared" si="21"/>
        <v>24.211100000000002</v>
      </c>
      <c r="I105" s="68"/>
      <c r="J105" s="24"/>
      <c r="K105" s="24"/>
      <c r="L105" s="136" t="s">
        <v>24</v>
      </c>
      <c r="M105" s="128">
        <v>0.02</v>
      </c>
      <c r="N105" s="150" t="s">
        <v>164</v>
      </c>
      <c r="O105" s="153" t="s">
        <v>165</v>
      </c>
      <c r="P105" s="153" t="s">
        <v>166</v>
      </c>
      <c r="Q105" s="39" t="s">
        <v>243</v>
      </c>
      <c r="R105" s="40" t="s">
        <v>244</v>
      </c>
      <c r="S105" s="74">
        <v>1</v>
      </c>
      <c r="T105" s="68" t="s">
        <v>22</v>
      </c>
      <c r="U105" s="77" t="s">
        <v>243</v>
      </c>
      <c r="V105" s="87">
        <v>29.17</v>
      </c>
      <c r="W105" s="48">
        <f t="shared" si="23"/>
        <v>0.17</v>
      </c>
      <c r="X105" s="68">
        <f t="shared" si="16"/>
        <v>24.211100000000002</v>
      </c>
      <c r="Y105" s="68"/>
      <c r="Z105" s="24"/>
      <c r="AA105" s="24"/>
      <c r="AB105" s="136" t="s">
        <v>24</v>
      </c>
      <c r="AC105" s="128">
        <v>0.02</v>
      </c>
      <c r="AD105" s="150" t="s">
        <v>164</v>
      </c>
      <c r="AE105" s="153" t="s">
        <v>165</v>
      </c>
      <c r="AF105" s="153" t="s">
        <v>166</v>
      </c>
    </row>
    <row r="106" spans="1:32">
      <c r="A106" s="18" t="s">
        <v>245</v>
      </c>
      <c r="B106" s="19" t="s">
        <v>246</v>
      </c>
      <c r="C106" s="56">
        <v>1</v>
      </c>
      <c r="D106" s="85" t="s">
        <v>22</v>
      </c>
      <c r="E106" s="77" t="s">
        <v>245</v>
      </c>
      <c r="F106" s="85">
        <v>29.17</v>
      </c>
      <c r="G106" s="32">
        <f t="shared" si="22"/>
        <v>0.17</v>
      </c>
      <c r="H106" s="68">
        <f t="shared" si="21"/>
        <v>24.211100000000002</v>
      </c>
      <c r="I106" s="68"/>
      <c r="J106" s="24"/>
      <c r="K106" s="24"/>
      <c r="L106" s="136" t="s">
        <v>24</v>
      </c>
      <c r="M106" s="128">
        <v>0.01</v>
      </c>
      <c r="N106" s="151" t="s">
        <v>164</v>
      </c>
      <c r="O106" s="153" t="s">
        <v>165</v>
      </c>
      <c r="P106" s="153" t="s">
        <v>166</v>
      </c>
      <c r="Q106" s="39" t="s">
        <v>245</v>
      </c>
      <c r="R106" s="40" t="s">
        <v>246</v>
      </c>
      <c r="S106" s="64">
        <v>1</v>
      </c>
      <c r="T106" s="87" t="s">
        <v>22</v>
      </c>
      <c r="U106" s="77" t="s">
        <v>245</v>
      </c>
      <c r="V106" s="87">
        <v>29.17</v>
      </c>
      <c r="W106" s="48">
        <f t="shared" si="23"/>
        <v>0.17</v>
      </c>
      <c r="X106" s="68">
        <f t="shared" si="16"/>
        <v>24.211100000000002</v>
      </c>
      <c r="Y106" s="68"/>
      <c r="Z106" s="24"/>
      <c r="AA106" s="24"/>
      <c r="AB106" s="136" t="s">
        <v>24</v>
      </c>
      <c r="AC106" s="128">
        <v>0.01</v>
      </c>
      <c r="AD106" s="150" t="s">
        <v>164</v>
      </c>
      <c r="AE106" s="153" t="s">
        <v>165</v>
      </c>
      <c r="AF106" s="153" t="s">
        <v>166</v>
      </c>
    </row>
    <row r="107" spans="1:32">
      <c r="A107" s="18" t="s">
        <v>247</v>
      </c>
      <c r="B107" s="19" t="s">
        <v>248</v>
      </c>
      <c r="C107" s="74">
        <v>1</v>
      </c>
      <c r="D107" s="68" t="s">
        <v>22</v>
      </c>
      <c r="E107" s="77" t="s">
        <v>247</v>
      </c>
      <c r="F107" s="85">
        <v>37.5</v>
      </c>
      <c r="G107" s="32">
        <f t="shared" si="22"/>
        <v>0.17</v>
      </c>
      <c r="H107" s="68">
        <f t="shared" si="21"/>
        <v>31.125</v>
      </c>
      <c r="I107" s="68"/>
      <c r="J107" s="24"/>
      <c r="K107" s="24"/>
      <c r="L107" s="136" t="s">
        <v>24</v>
      </c>
      <c r="M107" s="128">
        <v>0.02</v>
      </c>
      <c r="N107" s="151" t="s">
        <v>164</v>
      </c>
      <c r="O107" s="153" t="s">
        <v>165</v>
      </c>
      <c r="P107" s="153" t="s">
        <v>166</v>
      </c>
      <c r="Q107" s="39" t="s">
        <v>247</v>
      </c>
      <c r="R107" s="40" t="s">
        <v>248</v>
      </c>
      <c r="S107" s="74">
        <v>1</v>
      </c>
      <c r="T107" s="68" t="s">
        <v>22</v>
      </c>
      <c r="U107" s="77" t="s">
        <v>247</v>
      </c>
      <c r="V107" s="87">
        <v>37.5</v>
      </c>
      <c r="W107" s="48">
        <f t="shared" si="23"/>
        <v>0.17</v>
      </c>
      <c r="X107" s="68">
        <f t="shared" si="16"/>
        <v>31.125</v>
      </c>
      <c r="Y107" s="68"/>
      <c r="Z107" s="24"/>
      <c r="AA107" s="24"/>
      <c r="AB107" s="136" t="s">
        <v>24</v>
      </c>
      <c r="AC107" s="128">
        <v>0.02</v>
      </c>
      <c r="AD107" s="150" t="s">
        <v>164</v>
      </c>
      <c r="AE107" s="153" t="s">
        <v>165</v>
      </c>
      <c r="AF107" s="153" t="s">
        <v>166</v>
      </c>
    </row>
    <row r="108" spans="1:32">
      <c r="A108" s="18" t="s">
        <v>249</v>
      </c>
      <c r="B108" s="19" t="s">
        <v>250</v>
      </c>
      <c r="C108" s="74">
        <v>1</v>
      </c>
      <c r="D108" s="68" t="s">
        <v>22</v>
      </c>
      <c r="E108" s="77" t="s">
        <v>249</v>
      </c>
      <c r="F108" s="85">
        <v>29.17</v>
      </c>
      <c r="G108" s="32">
        <f t="shared" si="22"/>
        <v>0.17</v>
      </c>
      <c r="H108" s="68">
        <f t="shared" si="21"/>
        <v>24.211100000000002</v>
      </c>
      <c r="I108" s="68"/>
      <c r="J108" s="24"/>
      <c r="K108" s="24"/>
      <c r="L108" s="136" t="s">
        <v>24</v>
      </c>
      <c r="M108" s="128">
        <v>0.02</v>
      </c>
      <c r="N108" s="151" t="s">
        <v>164</v>
      </c>
      <c r="O108" s="153" t="s">
        <v>165</v>
      </c>
      <c r="P108" s="153" t="s">
        <v>166</v>
      </c>
      <c r="Q108" s="39" t="s">
        <v>249</v>
      </c>
      <c r="R108" s="40" t="s">
        <v>250</v>
      </c>
      <c r="S108" s="74">
        <v>1</v>
      </c>
      <c r="T108" s="68" t="s">
        <v>22</v>
      </c>
      <c r="U108" s="77" t="s">
        <v>249</v>
      </c>
      <c r="V108" s="87">
        <v>29.17</v>
      </c>
      <c r="W108" s="48">
        <f t="shared" si="23"/>
        <v>0.17</v>
      </c>
      <c r="X108" s="68">
        <f t="shared" si="16"/>
        <v>24.211100000000002</v>
      </c>
      <c r="Y108" s="68"/>
      <c r="Z108" s="24"/>
      <c r="AA108" s="24"/>
      <c r="AB108" s="136" t="s">
        <v>24</v>
      </c>
      <c r="AC108" s="128">
        <v>0.02</v>
      </c>
      <c r="AD108" s="150" t="s">
        <v>164</v>
      </c>
      <c r="AE108" s="153" t="s">
        <v>165</v>
      </c>
      <c r="AF108" s="153" t="s">
        <v>166</v>
      </c>
    </row>
    <row r="109" spans="1:32">
      <c r="A109" s="18" t="s">
        <v>251</v>
      </c>
      <c r="B109" s="19" t="s">
        <v>252</v>
      </c>
      <c r="C109" s="56">
        <v>1</v>
      </c>
      <c r="D109" s="85" t="s">
        <v>253</v>
      </c>
      <c r="E109" s="77" t="s">
        <v>251</v>
      </c>
      <c r="F109" s="85">
        <v>119.17</v>
      </c>
      <c r="G109" s="32">
        <f>rv_30</f>
        <v>0.3</v>
      </c>
      <c r="H109" s="68">
        <f t="shared" si="21"/>
        <v>83.419000000000011</v>
      </c>
      <c r="I109" s="68"/>
      <c r="J109" s="24"/>
      <c r="K109" s="24"/>
      <c r="L109" s="137">
        <v>7.68</v>
      </c>
      <c r="M109" s="128">
        <v>0.01</v>
      </c>
      <c r="N109" s="150" t="s">
        <v>164</v>
      </c>
      <c r="O109" s="153" t="s">
        <v>165</v>
      </c>
      <c r="P109" s="153" t="s">
        <v>254</v>
      </c>
      <c r="Q109" s="39" t="s">
        <v>251</v>
      </c>
      <c r="R109" s="40" t="s">
        <v>252</v>
      </c>
      <c r="S109" s="64">
        <v>1</v>
      </c>
      <c r="T109" s="87" t="s">
        <v>253</v>
      </c>
      <c r="U109" s="77" t="s">
        <v>251</v>
      </c>
      <c r="V109" s="87">
        <v>119.17</v>
      </c>
      <c r="W109" s="48">
        <f>rv_30</f>
        <v>0.3</v>
      </c>
      <c r="X109" s="68">
        <f t="shared" si="16"/>
        <v>83.419000000000011</v>
      </c>
      <c r="Y109" s="68"/>
      <c r="Z109" s="24"/>
      <c r="AA109" s="24"/>
      <c r="AB109" s="137">
        <v>7.68</v>
      </c>
      <c r="AC109" s="128">
        <v>0.01</v>
      </c>
      <c r="AD109" s="150" t="s">
        <v>164</v>
      </c>
      <c r="AE109" s="153" t="s">
        <v>165</v>
      </c>
      <c r="AF109" s="153" t="s">
        <v>254</v>
      </c>
    </row>
    <row r="110" spans="1:32" ht="13" customHeight="1">
      <c r="A110" s="18" t="s">
        <v>255</v>
      </c>
      <c r="B110" s="19" t="s">
        <v>256</v>
      </c>
      <c r="C110" s="56">
        <v>1</v>
      </c>
      <c r="D110" s="85" t="s">
        <v>253</v>
      </c>
      <c r="E110" s="77" t="s">
        <v>255</v>
      </c>
      <c r="F110" s="85">
        <v>251.66</v>
      </c>
      <c r="G110" s="32">
        <f>rv_30</f>
        <v>0.3</v>
      </c>
      <c r="H110" s="68">
        <f t="shared" si="21"/>
        <v>176.16200000000001</v>
      </c>
      <c r="I110" s="68"/>
      <c r="J110" s="24"/>
      <c r="K110" s="24"/>
      <c r="L110" s="137">
        <v>15.36</v>
      </c>
      <c r="M110" s="128">
        <v>0.02</v>
      </c>
      <c r="N110" s="151" t="s">
        <v>164</v>
      </c>
      <c r="O110" s="153" t="s">
        <v>165</v>
      </c>
      <c r="P110" s="153" t="s">
        <v>254</v>
      </c>
      <c r="Q110" s="39" t="s">
        <v>255</v>
      </c>
      <c r="R110" s="40" t="s">
        <v>256</v>
      </c>
      <c r="S110" s="64">
        <v>1</v>
      </c>
      <c r="T110" s="87" t="s">
        <v>253</v>
      </c>
      <c r="U110" s="77" t="s">
        <v>255</v>
      </c>
      <c r="V110" s="87">
        <v>251.66</v>
      </c>
      <c r="W110" s="48">
        <f>rv_30</f>
        <v>0.3</v>
      </c>
      <c r="X110" s="68">
        <f t="shared" si="16"/>
        <v>176.16200000000001</v>
      </c>
      <c r="Y110" s="68"/>
      <c r="Z110" s="24"/>
      <c r="AA110" s="24"/>
      <c r="AB110" s="137">
        <v>15.36</v>
      </c>
      <c r="AC110" s="128">
        <v>0.02</v>
      </c>
      <c r="AD110" s="150" t="s">
        <v>164</v>
      </c>
      <c r="AE110" s="153" t="s">
        <v>165</v>
      </c>
      <c r="AF110" s="153" t="s">
        <v>254</v>
      </c>
    </row>
    <row r="111" spans="1:32">
      <c r="A111" s="18" t="s">
        <v>257</v>
      </c>
      <c r="B111" s="19" t="s">
        <v>258</v>
      </c>
      <c r="C111" s="56">
        <v>1</v>
      </c>
      <c r="D111" s="85" t="s">
        <v>220</v>
      </c>
      <c r="E111" s="77" t="s">
        <v>257</v>
      </c>
      <c r="F111" s="85">
        <v>79.17</v>
      </c>
      <c r="G111" s="32">
        <f t="shared" ref="G111:G119" si="24">rv_20</f>
        <v>0.2</v>
      </c>
      <c r="H111" s="68">
        <f t="shared" si="21"/>
        <v>63.335999999999999</v>
      </c>
      <c r="I111" s="68"/>
      <c r="J111" s="24"/>
      <c r="K111" s="24"/>
      <c r="L111" s="136" t="s">
        <v>24</v>
      </c>
      <c r="M111" s="128" t="s">
        <v>24</v>
      </c>
      <c r="N111" s="150" t="s">
        <v>164</v>
      </c>
      <c r="O111" s="153" t="s">
        <v>165</v>
      </c>
      <c r="P111" s="153" t="s">
        <v>166</v>
      </c>
      <c r="Q111" s="39" t="s">
        <v>257</v>
      </c>
      <c r="R111" s="40" t="s">
        <v>258</v>
      </c>
      <c r="S111" s="64">
        <v>1</v>
      </c>
      <c r="T111" s="87" t="s">
        <v>220</v>
      </c>
      <c r="U111" s="77" t="s">
        <v>257</v>
      </c>
      <c r="V111" s="87">
        <v>79.17</v>
      </c>
      <c r="W111" s="48">
        <f t="shared" ref="W111:W119" si="25">rv_20</f>
        <v>0.2</v>
      </c>
      <c r="X111" s="68">
        <f t="shared" si="16"/>
        <v>63.335999999999999</v>
      </c>
      <c r="Y111" s="68"/>
      <c r="Z111" s="24"/>
      <c r="AA111" s="24"/>
      <c r="AB111" s="136" t="s">
        <v>24</v>
      </c>
      <c r="AC111" s="128" t="s">
        <v>24</v>
      </c>
      <c r="AD111" s="150" t="s">
        <v>164</v>
      </c>
      <c r="AE111" s="153" t="s">
        <v>165</v>
      </c>
      <c r="AF111" s="153" t="s">
        <v>166</v>
      </c>
    </row>
    <row r="112" spans="1:32">
      <c r="A112" s="18" t="s">
        <v>259</v>
      </c>
      <c r="B112" s="19" t="s">
        <v>260</v>
      </c>
      <c r="C112" s="56">
        <v>1</v>
      </c>
      <c r="D112" s="85" t="s">
        <v>220</v>
      </c>
      <c r="E112" s="77" t="s">
        <v>259</v>
      </c>
      <c r="F112" s="85">
        <v>79.17</v>
      </c>
      <c r="G112" s="32">
        <f t="shared" si="24"/>
        <v>0.2</v>
      </c>
      <c r="H112" s="68">
        <f t="shared" si="21"/>
        <v>63.335999999999999</v>
      </c>
      <c r="I112" s="68"/>
      <c r="J112" s="24"/>
      <c r="K112" s="24"/>
      <c r="L112" s="136" t="s">
        <v>24</v>
      </c>
      <c r="M112" s="128" t="s">
        <v>24</v>
      </c>
      <c r="N112" s="150" t="s">
        <v>164</v>
      </c>
      <c r="O112" s="153" t="s">
        <v>165</v>
      </c>
      <c r="P112" s="153" t="s">
        <v>166</v>
      </c>
      <c r="Q112" s="39" t="s">
        <v>259</v>
      </c>
      <c r="R112" s="40" t="s">
        <v>260</v>
      </c>
      <c r="S112" s="64">
        <v>1</v>
      </c>
      <c r="T112" s="87" t="s">
        <v>220</v>
      </c>
      <c r="U112" s="77" t="s">
        <v>259</v>
      </c>
      <c r="V112" s="87">
        <v>79.17</v>
      </c>
      <c r="W112" s="48">
        <f t="shared" si="25"/>
        <v>0.2</v>
      </c>
      <c r="X112" s="68">
        <f t="shared" si="16"/>
        <v>63.335999999999999</v>
      </c>
      <c r="Y112" s="68"/>
      <c r="Z112" s="24"/>
      <c r="AA112" s="24"/>
      <c r="AB112" s="136" t="s">
        <v>24</v>
      </c>
      <c r="AC112" s="128" t="s">
        <v>24</v>
      </c>
      <c r="AD112" s="150" t="s">
        <v>164</v>
      </c>
      <c r="AE112" s="153" t="s">
        <v>165</v>
      </c>
      <c r="AF112" s="153" t="s">
        <v>166</v>
      </c>
    </row>
    <row r="113" spans="1:32" ht="14" customHeight="1">
      <c r="A113" s="39" t="s">
        <v>261</v>
      </c>
      <c r="B113" s="40" t="s">
        <v>262</v>
      </c>
      <c r="C113" s="64">
        <v>1</v>
      </c>
      <c r="D113" s="87" t="s">
        <v>263</v>
      </c>
      <c r="E113" s="87" t="s">
        <v>264</v>
      </c>
      <c r="F113" s="87">
        <v>29</v>
      </c>
      <c r="G113" s="48">
        <f t="shared" si="24"/>
        <v>0.2</v>
      </c>
      <c r="H113" s="68">
        <f t="shared" si="21"/>
        <v>23.2</v>
      </c>
      <c r="I113" s="68"/>
      <c r="J113" s="24"/>
      <c r="K113" s="24"/>
      <c r="L113" s="125" t="s">
        <v>24</v>
      </c>
      <c r="M113" s="24" t="s">
        <v>24</v>
      </c>
      <c r="N113" s="151" t="s">
        <v>164</v>
      </c>
      <c r="O113" s="153" t="s">
        <v>165</v>
      </c>
      <c r="P113" s="153" t="s">
        <v>166</v>
      </c>
      <c r="Q113" s="39" t="s">
        <v>261</v>
      </c>
      <c r="R113" s="40" t="s">
        <v>262</v>
      </c>
      <c r="S113" s="64">
        <v>1</v>
      </c>
      <c r="T113" s="87" t="s">
        <v>263</v>
      </c>
      <c r="U113" s="87" t="s">
        <v>264</v>
      </c>
      <c r="V113" s="87">
        <v>29</v>
      </c>
      <c r="W113" s="48">
        <f t="shared" si="25"/>
        <v>0.2</v>
      </c>
      <c r="X113" s="68">
        <f t="shared" si="16"/>
        <v>23.2</v>
      </c>
      <c r="Y113" s="68"/>
      <c r="Z113" s="24"/>
      <c r="AA113" s="24"/>
      <c r="AB113" s="125" t="s">
        <v>24</v>
      </c>
      <c r="AC113" s="24" t="s">
        <v>24</v>
      </c>
      <c r="AD113" s="150" t="s">
        <v>164</v>
      </c>
      <c r="AE113" s="153" t="s">
        <v>165</v>
      </c>
      <c r="AF113" s="153" t="s">
        <v>166</v>
      </c>
    </row>
    <row r="114" spans="1:32" ht="14" customHeight="1">
      <c r="A114" s="18" t="s">
        <v>265</v>
      </c>
      <c r="B114" s="19" t="s">
        <v>266</v>
      </c>
      <c r="C114" s="56">
        <v>1</v>
      </c>
      <c r="D114" s="85" t="s">
        <v>225</v>
      </c>
      <c r="E114" s="77" t="s">
        <v>265</v>
      </c>
      <c r="F114" s="85">
        <v>23.37</v>
      </c>
      <c r="G114" s="32">
        <f t="shared" si="24"/>
        <v>0.2</v>
      </c>
      <c r="H114" s="68">
        <f t="shared" si="21"/>
        <v>18.696000000000002</v>
      </c>
      <c r="I114" s="68"/>
      <c r="J114" s="24"/>
      <c r="K114" s="24"/>
      <c r="L114" s="136" t="s">
        <v>24</v>
      </c>
      <c r="M114" s="128">
        <v>0.02</v>
      </c>
      <c r="N114" s="151" t="s">
        <v>164</v>
      </c>
      <c r="O114" s="20" t="s">
        <v>165</v>
      </c>
      <c r="P114" s="153" t="s">
        <v>166</v>
      </c>
      <c r="Q114" s="39" t="s">
        <v>265</v>
      </c>
      <c r="R114" s="40" t="s">
        <v>266</v>
      </c>
      <c r="S114" s="64">
        <v>1</v>
      </c>
      <c r="T114" s="87" t="s">
        <v>225</v>
      </c>
      <c r="U114" s="77" t="s">
        <v>265</v>
      </c>
      <c r="V114" s="87">
        <v>23.37</v>
      </c>
      <c r="W114" s="48">
        <f t="shared" si="25"/>
        <v>0.2</v>
      </c>
      <c r="X114" s="68">
        <f t="shared" si="16"/>
        <v>18.696000000000002</v>
      </c>
      <c r="Y114" s="68"/>
      <c r="Z114" s="24"/>
      <c r="AA114" s="24"/>
      <c r="AB114" s="136" t="s">
        <v>24</v>
      </c>
      <c r="AC114" s="128">
        <v>0.02</v>
      </c>
      <c r="AD114" s="150" t="s">
        <v>164</v>
      </c>
      <c r="AE114" s="153" t="s">
        <v>165</v>
      </c>
      <c r="AF114" s="153" t="s">
        <v>166</v>
      </c>
    </row>
    <row r="115" spans="1:32">
      <c r="A115" s="18" t="s">
        <v>267</v>
      </c>
      <c r="B115" s="19" t="s">
        <v>268</v>
      </c>
      <c r="C115" s="56">
        <v>1</v>
      </c>
      <c r="D115" s="85" t="s">
        <v>253</v>
      </c>
      <c r="E115" s="77" t="s">
        <v>267</v>
      </c>
      <c r="F115" s="85">
        <v>16.88</v>
      </c>
      <c r="G115" s="32">
        <f t="shared" si="24"/>
        <v>0.2</v>
      </c>
      <c r="H115" s="68">
        <f t="shared" si="21"/>
        <v>13.504</v>
      </c>
      <c r="I115" s="68"/>
      <c r="J115" s="24"/>
      <c r="K115" s="24"/>
      <c r="L115" s="136" t="s">
        <v>24</v>
      </c>
      <c r="M115" s="128">
        <v>0.02</v>
      </c>
      <c r="N115" s="151" t="s">
        <v>164</v>
      </c>
      <c r="O115" s="20" t="s">
        <v>165</v>
      </c>
      <c r="P115" s="153" t="s">
        <v>166</v>
      </c>
      <c r="Q115" s="39" t="s">
        <v>267</v>
      </c>
      <c r="R115" s="40" t="s">
        <v>268</v>
      </c>
      <c r="S115" s="64">
        <v>1</v>
      </c>
      <c r="T115" s="87" t="s">
        <v>253</v>
      </c>
      <c r="U115" s="77" t="s">
        <v>267</v>
      </c>
      <c r="V115" s="87">
        <v>16.88</v>
      </c>
      <c r="W115" s="48">
        <f t="shared" si="25"/>
        <v>0.2</v>
      </c>
      <c r="X115" s="68">
        <f t="shared" si="16"/>
        <v>13.504</v>
      </c>
      <c r="Y115" s="68"/>
      <c r="Z115" s="24"/>
      <c r="AA115" s="24"/>
      <c r="AB115" s="136" t="s">
        <v>24</v>
      </c>
      <c r="AC115" s="128">
        <v>0.02</v>
      </c>
      <c r="AD115" s="150" t="s">
        <v>164</v>
      </c>
      <c r="AE115" s="153" t="s">
        <v>165</v>
      </c>
      <c r="AF115" s="153" t="s">
        <v>166</v>
      </c>
    </row>
    <row r="116" spans="1:32">
      <c r="A116" s="18" t="s">
        <v>269</v>
      </c>
      <c r="B116" s="19" t="s">
        <v>270</v>
      </c>
      <c r="C116" s="56">
        <v>1</v>
      </c>
      <c r="D116" s="85" t="s">
        <v>210</v>
      </c>
      <c r="E116" s="77" t="s">
        <v>269</v>
      </c>
      <c r="F116" s="85">
        <v>33.33</v>
      </c>
      <c r="G116" s="32">
        <f t="shared" si="24"/>
        <v>0.2</v>
      </c>
      <c r="H116" s="68">
        <f t="shared" si="21"/>
        <v>26.663999999999998</v>
      </c>
      <c r="I116" s="68"/>
      <c r="J116" s="24"/>
      <c r="K116" s="24"/>
      <c r="L116" s="136" t="s">
        <v>24</v>
      </c>
      <c r="M116" s="128">
        <v>0.02</v>
      </c>
      <c r="N116" s="151" t="s">
        <v>164</v>
      </c>
      <c r="O116" s="20" t="s">
        <v>165</v>
      </c>
      <c r="P116" s="153" t="s">
        <v>166</v>
      </c>
      <c r="Q116" s="39" t="s">
        <v>269</v>
      </c>
      <c r="R116" s="40" t="s">
        <v>270</v>
      </c>
      <c r="S116" s="64">
        <v>1</v>
      </c>
      <c r="T116" s="87" t="s">
        <v>210</v>
      </c>
      <c r="U116" s="77" t="s">
        <v>269</v>
      </c>
      <c r="V116" s="87">
        <v>33.33</v>
      </c>
      <c r="W116" s="48">
        <f t="shared" si="25"/>
        <v>0.2</v>
      </c>
      <c r="X116" s="68">
        <f t="shared" si="16"/>
        <v>26.663999999999998</v>
      </c>
      <c r="Y116" s="68"/>
      <c r="Z116" s="24"/>
      <c r="AA116" s="24"/>
      <c r="AB116" s="136" t="s">
        <v>24</v>
      </c>
      <c r="AC116" s="128">
        <v>0.02</v>
      </c>
      <c r="AD116" s="150" t="s">
        <v>164</v>
      </c>
      <c r="AE116" s="153" t="s">
        <v>165</v>
      </c>
      <c r="AF116" s="153" t="s">
        <v>166</v>
      </c>
    </row>
    <row r="117" spans="1:32">
      <c r="A117" s="18" t="s">
        <v>271</v>
      </c>
      <c r="B117" s="19" t="s">
        <v>272</v>
      </c>
      <c r="C117" s="56">
        <v>1</v>
      </c>
      <c r="D117" s="85" t="s">
        <v>273</v>
      </c>
      <c r="E117" s="77" t="s">
        <v>271</v>
      </c>
      <c r="F117" s="96">
        <v>99.17</v>
      </c>
      <c r="G117" s="32">
        <f t="shared" si="24"/>
        <v>0.2</v>
      </c>
      <c r="H117" s="68">
        <f t="shared" si="21"/>
        <v>79.335999999999999</v>
      </c>
      <c r="I117" s="121"/>
      <c r="J117" s="126"/>
      <c r="K117" s="126"/>
      <c r="L117" s="137">
        <v>6</v>
      </c>
      <c r="M117" s="128">
        <v>0.05</v>
      </c>
      <c r="N117" s="151" t="s">
        <v>164</v>
      </c>
      <c r="O117" s="153" t="s">
        <v>165</v>
      </c>
      <c r="P117" s="153" t="s">
        <v>254</v>
      </c>
      <c r="Q117" s="39" t="s">
        <v>271</v>
      </c>
      <c r="R117" s="40" t="s">
        <v>272</v>
      </c>
      <c r="S117" s="64">
        <v>1</v>
      </c>
      <c r="T117" s="87" t="s">
        <v>273</v>
      </c>
      <c r="U117" s="77" t="s">
        <v>271</v>
      </c>
      <c r="V117" s="210">
        <v>99.17</v>
      </c>
      <c r="W117" s="48">
        <f t="shared" si="25"/>
        <v>0.2</v>
      </c>
      <c r="X117" s="68">
        <f t="shared" si="16"/>
        <v>79.335999999999999</v>
      </c>
      <c r="Y117" s="224"/>
      <c r="Z117" s="225"/>
      <c r="AA117" s="225"/>
      <c r="AB117" s="137">
        <v>6</v>
      </c>
      <c r="AC117" s="128">
        <v>0.05</v>
      </c>
      <c r="AD117" s="150" t="s">
        <v>164</v>
      </c>
      <c r="AE117" s="153" t="s">
        <v>165</v>
      </c>
      <c r="AF117" s="153" t="s">
        <v>254</v>
      </c>
    </row>
    <row r="118" spans="1:32">
      <c r="A118" s="18" t="s">
        <v>274</v>
      </c>
      <c r="B118" s="19" t="s">
        <v>275</v>
      </c>
      <c r="C118" s="56">
        <v>1</v>
      </c>
      <c r="D118" s="85" t="s">
        <v>273</v>
      </c>
      <c r="E118" s="77" t="s">
        <v>274</v>
      </c>
      <c r="F118" s="96">
        <v>137.5</v>
      </c>
      <c r="G118" s="32">
        <f t="shared" si="24"/>
        <v>0.2</v>
      </c>
      <c r="H118" s="68">
        <f t="shared" si="21"/>
        <v>110</v>
      </c>
      <c r="I118" s="121"/>
      <c r="J118" s="126"/>
      <c r="K118" s="126"/>
      <c r="L118" s="137">
        <v>6</v>
      </c>
      <c r="M118" s="128">
        <v>0.05</v>
      </c>
      <c r="N118" s="151" t="s">
        <v>164</v>
      </c>
      <c r="O118" s="153" t="s">
        <v>165</v>
      </c>
      <c r="P118" s="153" t="s">
        <v>254</v>
      </c>
      <c r="Q118" s="39" t="s">
        <v>274</v>
      </c>
      <c r="R118" s="40" t="s">
        <v>275</v>
      </c>
      <c r="S118" s="64">
        <v>1</v>
      </c>
      <c r="T118" s="87" t="s">
        <v>273</v>
      </c>
      <c r="U118" s="77" t="s">
        <v>274</v>
      </c>
      <c r="V118" s="210">
        <v>137.5</v>
      </c>
      <c r="W118" s="48">
        <f t="shared" si="25"/>
        <v>0.2</v>
      </c>
      <c r="X118" s="68">
        <f t="shared" si="16"/>
        <v>110</v>
      </c>
      <c r="Y118" s="224"/>
      <c r="Z118" s="225"/>
      <c r="AA118" s="225"/>
      <c r="AB118" s="137">
        <v>6</v>
      </c>
      <c r="AC118" s="128">
        <v>0.05</v>
      </c>
      <c r="AD118" s="150" t="s">
        <v>164</v>
      </c>
      <c r="AE118" s="153" t="s">
        <v>165</v>
      </c>
      <c r="AF118" s="153" t="s">
        <v>254</v>
      </c>
    </row>
    <row r="119" spans="1:32">
      <c r="A119" s="18" t="s">
        <v>276</v>
      </c>
      <c r="B119" s="19" t="s">
        <v>277</v>
      </c>
      <c r="C119" s="56">
        <v>1</v>
      </c>
      <c r="D119" s="85" t="s">
        <v>273</v>
      </c>
      <c r="E119" s="77" t="s">
        <v>276</v>
      </c>
      <c r="F119" s="96">
        <v>195.83</v>
      </c>
      <c r="G119" s="32">
        <f t="shared" si="24"/>
        <v>0.2</v>
      </c>
      <c r="H119" s="68">
        <f t="shared" si="21"/>
        <v>156.66400000000002</v>
      </c>
      <c r="I119" s="121"/>
      <c r="J119" s="126"/>
      <c r="K119" s="126"/>
      <c r="L119" s="137">
        <v>6</v>
      </c>
      <c r="M119" s="128">
        <v>0.05</v>
      </c>
      <c r="N119" s="151" t="s">
        <v>164</v>
      </c>
      <c r="O119" s="153" t="s">
        <v>165</v>
      </c>
      <c r="P119" s="153" t="s">
        <v>254</v>
      </c>
      <c r="Q119" s="39" t="s">
        <v>276</v>
      </c>
      <c r="R119" s="40" t="s">
        <v>277</v>
      </c>
      <c r="S119" s="64">
        <v>1</v>
      </c>
      <c r="T119" s="87" t="s">
        <v>273</v>
      </c>
      <c r="U119" s="77" t="s">
        <v>276</v>
      </c>
      <c r="V119" s="210">
        <v>195.83</v>
      </c>
      <c r="W119" s="48">
        <f t="shared" si="25"/>
        <v>0.2</v>
      </c>
      <c r="X119" s="68">
        <f t="shared" si="16"/>
        <v>156.66400000000002</v>
      </c>
      <c r="Y119" s="224"/>
      <c r="Z119" s="225"/>
      <c r="AA119" s="225"/>
      <c r="AB119" s="137">
        <v>6</v>
      </c>
      <c r="AC119" s="128">
        <v>0.05</v>
      </c>
      <c r="AD119" s="150" t="s">
        <v>164</v>
      </c>
      <c r="AE119" s="153" t="s">
        <v>165</v>
      </c>
      <c r="AF119" s="153" t="s">
        <v>254</v>
      </c>
    </row>
    <row r="120" spans="1:32">
      <c r="A120" s="18" t="s">
        <v>278</v>
      </c>
      <c r="B120" s="19" t="s">
        <v>279</v>
      </c>
      <c r="C120" s="74">
        <v>1</v>
      </c>
      <c r="D120" s="85" t="s">
        <v>280</v>
      </c>
      <c r="E120" s="77" t="s">
        <v>278</v>
      </c>
      <c r="F120" s="96">
        <v>109</v>
      </c>
      <c r="G120" s="32">
        <f>rv_15</f>
        <v>0.15</v>
      </c>
      <c r="H120" s="68">
        <f t="shared" si="21"/>
        <v>92.65</v>
      </c>
      <c r="I120" s="68"/>
      <c r="J120" s="24"/>
      <c r="K120" s="24"/>
      <c r="L120" s="137" t="s">
        <v>24</v>
      </c>
      <c r="M120" s="128">
        <v>1.42</v>
      </c>
      <c r="N120" s="150" t="s">
        <v>281</v>
      </c>
      <c r="O120" s="153" t="s">
        <v>165</v>
      </c>
      <c r="P120" s="153" t="s">
        <v>166</v>
      </c>
      <c r="Q120" s="39" t="s">
        <v>278</v>
      </c>
      <c r="R120" s="40" t="s">
        <v>279</v>
      </c>
      <c r="S120" s="74">
        <v>1</v>
      </c>
      <c r="T120" s="87" t="s">
        <v>280</v>
      </c>
      <c r="U120" s="77" t="s">
        <v>278</v>
      </c>
      <c r="V120" s="210">
        <v>109</v>
      </c>
      <c r="W120" s="48">
        <f>rv_15</f>
        <v>0.15</v>
      </c>
      <c r="X120" s="68">
        <f t="shared" si="16"/>
        <v>92.65</v>
      </c>
      <c r="Y120" s="68"/>
      <c r="Z120" s="24"/>
      <c r="AA120" s="24"/>
      <c r="AB120" s="137" t="s">
        <v>24</v>
      </c>
      <c r="AC120" s="128">
        <v>1.42</v>
      </c>
      <c r="AD120" s="150" t="s">
        <v>281</v>
      </c>
      <c r="AE120" s="153" t="s">
        <v>165</v>
      </c>
      <c r="AF120" s="153" t="s">
        <v>166</v>
      </c>
    </row>
    <row r="121" spans="1:32">
      <c r="A121" s="18" t="s">
        <v>282</v>
      </c>
      <c r="B121" s="19" t="s">
        <v>283</v>
      </c>
      <c r="C121" s="74">
        <v>1</v>
      </c>
      <c r="D121" s="85" t="s">
        <v>280</v>
      </c>
      <c r="E121" s="77" t="s">
        <v>282</v>
      </c>
      <c r="F121" s="96">
        <v>169</v>
      </c>
      <c r="G121" s="32">
        <f>rv_15</f>
        <v>0.15</v>
      </c>
      <c r="H121" s="68">
        <f t="shared" si="21"/>
        <v>143.65</v>
      </c>
      <c r="I121" s="68"/>
      <c r="J121" s="24"/>
      <c r="K121" s="24"/>
      <c r="L121" s="137" t="s">
        <v>24</v>
      </c>
      <c r="M121" s="128">
        <v>1.42</v>
      </c>
      <c r="N121" s="150" t="s">
        <v>281</v>
      </c>
      <c r="O121" s="153" t="s">
        <v>165</v>
      </c>
      <c r="P121" s="153" t="s">
        <v>166</v>
      </c>
      <c r="Q121" s="39" t="s">
        <v>282</v>
      </c>
      <c r="R121" s="40" t="s">
        <v>283</v>
      </c>
      <c r="S121" s="74">
        <v>1</v>
      </c>
      <c r="T121" s="87" t="s">
        <v>280</v>
      </c>
      <c r="U121" s="77" t="s">
        <v>282</v>
      </c>
      <c r="V121" s="210">
        <v>169</v>
      </c>
      <c r="W121" s="48">
        <f>rv_15</f>
        <v>0.15</v>
      </c>
      <c r="X121" s="68">
        <f t="shared" si="16"/>
        <v>143.65</v>
      </c>
      <c r="Y121" s="68"/>
      <c r="Z121" s="24"/>
      <c r="AA121" s="24"/>
      <c r="AB121" s="137" t="s">
        <v>24</v>
      </c>
      <c r="AC121" s="128">
        <v>1.42</v>
      </c>
      <c r="AD121" s="150" t="s">
        <v>281</v>
      </c>
      <c r="AE121" s="153" t="s">
        <v>165</v>
      </c>
      <c r="AF121" s="153" t="s">
        <v>166</v>
      </c>
    </row>
    <row r="122" spans="1:32">
      <c r="A122" s="18" t="s">
        <v>284</v>
      </c>
      <c r="B122" s="19" t="s">
        <v>285</v>
      </c>
      <c r="C122" s="56">
        <v>1</v>
      </c>
      <c r="D122" s="85" t="s">
        <v>280</v>
      </c>
      <c r="E122" s="77" t="s">
        <v>284</v>
      </c>
      <c r="F122" s="97">
        <v>219</v>
      </c>
      <c r="G122" s="32">
        <f>rv_15</f>
        <v>0.15</v>
      </c>
      <c r="H122" s="68">
        <f t="shared" si="21"/>
        <v>186.15</v>
      </c>
      <c r="I122" s="68"/>
      <c r="J122" s="24"/>
      <c r="K122" s="24"/>
      <c r="L122" s="136" t="s">
        <v>24</v>
      </c>
      <c r="M122" s="128">
        <v>2.5</v>
      </c>
      <c r="N122" s="151" t="s">
        <v>281</v>
      </c>
      <c r="O122" s="20" t="s">
        <v>165</v>
      </c>
      <c r="P122" s="153" t="s">
        <v>166</v>
      </c>
      <c r="Q122" s="39" t="s">
        <v>284</v>
      </c>
      <c r="R122" s="40" t="s">
        <v>285</v>
      </c>
      <c r="S122" s="64">
        <v>1</v>
      </c>
      <c r="T122" s="87" t="s">
        <v>280</v>
      </c>
      <c r="U122" s="77" t="s">
        <v>284</v>
      </c>
      <c r="V122" s="222">
        <v>219</v>
      </c>
      <c r="W122" s="48">
        <f>rv_15</f>
        <v>0.15</v>
      </c>
      <c r="X122" s="68">
        <f t="shared" si="16"/>
        <v>186.15</v>
      </c>
      <c r="Y122" s="68"/>
      <c r="Z122" s="24"/>
      <c r="AA122" s="24"/>
      <c r="AB122" s="136" t="s">
        <v>24</v>
      </c>
      <c r="AC122" s="128">
        <v>2.5</v>
      </c>
      <c r="AD122" s="150" t="s">
        <v>281</v>
      </c>
      <c r="AE122" s="153" t="s">
        <v>165</v>
      </c>
      <c r="AF122" s="153" t="s">
        <v>166</v>
      </c>
    </row>
    <row r="123" spans="1:32">
      <c r="A123" s="18" t="s">
        <v>286</v>
      </c>
      <c r="B123" s="19" t="s">
        <v>287</v>
      </c>
      <c r="C123" s="56">
        <v>1</v>
      </c>
      <c r="D123" s="85" t="s">
        <v>280</v>
      </c>
      <c r="E123" s="77" t="s">
        <v>286</v>
      </c>
      <c r="F123" s="97">
        <v>469</v>
      </c>
      <c r="G123" s="32">
        <f>rv_15</f>
        <v>0.15</v>
      </c>
      <c r="H123" s="68">
        <f t="shared" si="21"/>
        <v>398.65</v>
      </c>
      <c r="I123" s="68"/>
      <c r="J123" s="24"/>
      <c r="K123" s="24"/>
      <c r="L123" s="136" t="s">
        <v>24</v>
      </c>
      <c r="M123" s="128">
        <v>2.5</v>
      </c>
      <c r="N123" s="151" t="s">
        <v>281</v>
      </c>
      <c r="O123" s="20" t="s">
        <v>165</v>
      </c>
      <c r="P123" s="153" t="s">
        <v>166</v>
      </c>
      <c r="Q123" s="39" t="s">
        <v>286</v>
      </c>
      <c r="R123" s="40" t="s">
        <v>287</v>
      </c>
      <c r="S123" s="64">
        <v>1</v>
      </c>
      <c r="T123" s="87" t="s">
        <v>280</v>
      </c>
      <c r="U123" s="77" t="s">
        <v>286</v>
      </c>
      <c r="V123" s="222">
        <v>469</v>
      </c>
      <c r="W123" s="48">
        <f>rv_15</f>
        <v>0.15</v>
      </c>
      <c r="X123" s="68">
        <f t="shared" si="16"/>
        <v>398.65</v>
      </c>
      <c r="Y123" s="68"/>
      <c r="Z123" s="24"/>
      <c r="AA123" s="24"/>
      <c r="AB123" s="136" t="s">
        <v>24</v>
      </c>
      <c r="AC123" s="128">
        <v>2.5</v>
      </c>
      <c r="AD123" s="150" t="s">
        <v>281</v>
      </c>
      <c r="AE123" s="153" t="s">
        <v>165</v>
      </c>
      <c r="AF123" s="153" t="s">
        <v>166</v>
      </c>
    </row>
    <row r="124" spans="1:32">
      <c r="A124" s="176" t="s">
        <v>2557</v>
      </c>
      <c r="B124" s="169" t="s">
        <v>2558</v>
      </c>
      <c r="C124" s="170">
        <v>1</v>
      </c>
      <c r="D124" s="171" t="s">
        <v>22</v>
      </c>
      <c r="E124" s="171" t="s">
        <v>2557</v>
      </c>
      <c r="F124" s="171">
        <v>1207.5</v>
      </c>
      <c r="G124" s="271">
        <f>rv_mbp13_eg</f>
        <v>0.15</v>
      </c>
      <c r="H124" s="178">
        <f t="shared" si="21"/>
        <v>1026.375</v>
      </c>
      <c r="I124" s="178" t="s">
        <v>290</v>
      </c>
      <c r="J124" s="179">
        <f>mbp13_3pl</f>
        <v>89</v>
      </c>
      <c r="K124" s="179">
        <f>H124+J124</f>
        <v>1115.375</v>
      </c>
      <c r="L124" s="136" t="s">
        <v>24</v>
      </c>
      <c r="M124" s="128">
        <v>0.3</v>
      </c>
      <c r="N124" s="150" t="s">
        <v>291</v>
      </c>
      <c r="O124" s="153" t="s">
        <v>26</v>
      </c>
      <c r="P124" s="153" t="s">
        <v>292</v>
      </c>
      <c r="Q124" s="217" t="s">
        <v>288</v>
      </c>
      <c r="R124" s="218" t="s">
        <v>289</v>
      </c>
      <c r="S124" s="189">
        <v>1</v>
      </c>
      <c r="T124" s="209" t="s">
        <v>22</v>
      </c>
      <c r="U124" s="209" t="s">
        <v>288</v>
      </c>
      <c r="V124" s="209">
        <v>1249.17</v>
      </c>
      <c r="W124" s="219">
        <f>rv_mbp13_eg</f>
        <v>0.15</v>
      </c>
      <c r="X124" s="114">
        <f t="shared" si="16"/>
        <v>1061.7945</v>
      </c>
      <c r="Y124" s="114" t="s">
        <v>290</v>
      </c>
      <c r="Z124" s="124">
        <f>mbp13_3pl</f>
        <v>89</v>
      </c>
      <c r="AA124" s="124">
        <f>X124+Z124</f>
        <v>1150.7945</v>
      </c>
      <c r="AB124" s="136" t="s">
        <v>24</v>
      </c>
      <c r="AC124" s="128">
        <v>0.3</v>
      </c>
      <c r="AD124" s="150" t="s">
        <v>291</v>
      </c>
      <c r="AE124" s="153" t="s">
        <v>26</v>
      </c>
      <c r="AF124" s="153" t="s">
        <v>292</v>
      </c>
    </row>
    <row r="125" spans="1:32">
      <c r="A125" s="41" t="s">
        <v>290</v>
      </c>
      <c r="B125" s="42" t="s">
        <v>293</v>
      </c>
      <c r="C125" s="75">
        <v>1</v>
      </c>
      <c r="D125" s="88" t="s">
        <v>29</v>
      </c>
      <c r="E125" s="102" t="s">
        <v>290</v>
      </c>
      <c r="F125" s="88"/>
      <c r="G125" s="48"/>
      <c r="H125" s="115">
        <v>89</v>
      </c>
      <c r="I125" s="115"/>
      <c r="J125" s="125"/>
      <c r="K125" s="125"/>
      <c r="L125" s="136" t="s">
        <v>24</v>
      </c>
      <c r="M125" s="128" t="s">
        <v>24</v>
      </c>
      <c r="N125" s="150" t="s">
        <v>30</v>
      </c>
      <c r="O125" s="153" t="s">
        <v>31</v>
      </c>
      <c r="P125" s="153" t="s">
        <v>32</v>
      </c>
      <c r="Q125" s="41" t="s">
        <v>290</v>
      </c>
      <c r="R125" s="42" t="s">
        <v>293</v>
      </c>
      <c r="S125" s="75">
        <v>1</v>
      </c>
      <c r="T125" s="88" t="s">
        <v>29</v>
      </c>
      <c r="U125" s="102" t="s">
        <v>290</v>
      </c>
      <c r="V125" s="88"/>
      <c r="W125" s="48"/>
      <c r="X125" s="115">
        <v>89</v>
      </c>
      <c r="Y125" s="115"/>
      <c r="Z125" s="125"/>
      <c r="AA125" s="125"/>
      <c r="AB125" s="136" t="s">
        <v>24</v>
      </c>
      <c r="AC125" s="128" t="s">
        <v>24</v>
      </c>
      <c r="AD125" s="150" t="s">
        <v>30</v>
      </c>
      <c r="AE125" s="153" t="s">
        <v>31</v>
      </c>
      <c r="AF125" s="153" t="s">
        <v>32</v>
      </c>
    </row>
    <row r="126" spans="1:32">
      <c r="A126" s="49"/>
      <c r="B126" s="50"/>
      <c r="C126" s="55"/>
      <c r="D126" s="89"/>
      <c r="E126" s="89"/>
      <c r="F126" s="89"/>
      <c r="G126" s="57"/>
      <c r="H126" s="116"/>
      <c r="I126" s="116"/>
      <c r="J126" s="127"/>
      <c r="K126" s="127"/>
      <c r="L126" s="138"/>
      <c r="M126" s="127"/>
      <c r="N126" s="150"/>
      <c r="O126" s="154"/>
      <c r="P126" s="155"/>
      <c r="Q126" s="51" t="s">
        <v>294</v>
      </c>
      <c r="R126" s="226" t="s">
        <v>295</v>
      </c>
      <c r="S126" s="182">
        <v>1</v>
      </c>
      <c r="T126" s="183" t="s">
        <v>22</v>
      </c>
      <c r="U126" s="183" t="s">
        <v>24</v>
      </c>
      <c r="V126" s="183">
        <v>312.5</v>
      </c>
      <c r="W126" s="227">
        <f t="shared" ref="W126:W130" si="26">rv_mbp13_eg_cto</f>
        <v>0.12</v>
      </c>
      <c r="X126" s="116">
        <f t="shared" ref="X126:X130" si="27">V126-(V126*W126)</f>
        <v>275</v>
      </c>
      <c r="Y126" s="116"/>
      <c r="Z126" s="127"/>
      <c r="AA126" s="127"/>
      <c r="AB126" s="138" t="s">
        <v>24</v>
      </c>
      <c r="AC126" s="127" t="s">
        <v>24</v>
      </c>
      <c r="AD126" s="150" t="s">
        <v>291</v>
      </c>
      <c r="AE126" s="155" t="s">
        <v>26</v>
      </c>
      <c r="AF126" s="155" t="s">
        <v>35</v>
      </c>
    </row>
    <row r="127" spans="1:32">
      <c r="A127" s="18" t="s">
        <v>2559</v>
      </c>
      <c r="B127" s="19" t="s">
        <v>2560</v>
      </c>
      <c r="C127" s="56">
        <v>1</v>
      </c>
      <c r="D127" s="85" t="s">
        <v>22</v>
      </c>
      <c r="E127" s="89" t="s">
        <v>24</v>
      </c>
      <c r="F127" s="85">
        <v>191.67</v>
      </c>
      <c r="G127" s="32">
        <f t="shared" ref="G127:G130" si="28">rv_mbp13_eg_cto</f>
        <v>0.12</v>
      </c>
      <c r="H127" s="68">
        <f t="shared" ref="H127:H130" si="29">F127-(F127*G127)</f>
        <v>168.6696</v>
      </c>
      <c r="I127" s="93"/>
      <c r="J127" s="129"/>
      <c r="K127" s="129"/>
      <c r="L127" s="139" t="s">
        <v>24</v>
      </c>
      <c r="M127" s="129" t="s">
        <v>24</v>
      </c>
      <c r="N127" s="151" t="s">
        <v>291</v>
      </c>
      <c r="O127" s="153" t="s">
        <v>26</v>
      </c>
      <c r="P127" s="153" t="s">
        <v>35</v>
      </c>
      <c r="Q127" s="39" t="s">
        <v>296</v>
      </c>
      <c r="R127" s="40" t="s">
        <v>297</v>
      </c>
      <c r="S127" s="64">
        <v>1</v>
      </c>
      <c r="T127" s="87" t="s">
        <v>22</v>
      </c>
      <c r="U127" s="183" t="s">
        <v>24</v>
      </c>
      <c r="V127" s="87">
        <v>208.33</v>
      </c>
      <c r="W127" s="48">
        <f t="shared" si="26"/>
        <v>0.12</v>
      </c>
      <c r="X127" s="68">
        <f t="shared" si="27"/>
        <v>183.3304</v>
      </c>
      <c r="Y127" s="116"/>
      <c r="Z127" s="127"/>
      <c r="AA127" s="127"/>
      <c r="AB127" s="138" t="s">
        <v>24</v>
      </c>
      <c r="AC127" s="127" t="s">
        <v>24</v>
      </c>
      <c r="AD127" s="150" t="s">
        <v>291</v>
      </c>
      <c r="AE127" s="155" t="s">
        <v>26</v>
      </c>
      <c r="AF127" s="155" t="s">
        <v>35</v>
      </c>
    </row>
    <row r="128" spans="1:32">
      <c r="A128" s="18" t="s">
        <v>2561</v>
      </c>
      <c r="B128" s="50" t="s">
        <v>2562</v>
      </c>
      <c r="C128" s="55">
        <v>1</v>
      </c>
      <c r="D128" s="89" t="s">
        <v>22</v>
      </c>
      <c r="E128" s="89" t="s">
        <v>24</v>
      </c>
      <c r="F128" s="89">
        <v>191.67</v>
      </c>
      <c r="G128" s="57">
        <f t="shared" si="28"/>
        <v>0.12</v>
      </c>
      <c r="H128" s="116">
        <f t="shared" si="29"/>
        <v>168.6696</v>
      </c>
      <c r="I128" s="93"/>
      <c r="J128" s="129"/>
      <c r="K128" s="129"/>
      <c r="L128" s="139" t="s">
        <v>24</v>
      </c>
      <c r="M128" s="129" t="s">
        <v>24</v>
      </c>
      <c r="N128" s="151" t="s">
        <v>291</v>
      </c>
      <c r="O128" s="20" t="s">
        <v>26</v>
      </c>
      <c r="P128" s="20" t="s">
        <v>35</v>
      </c>
      <c r="Q128" s="51" t="s">
        <v>298</v>
      </c>
      <c r="R128" s="226" t="s">
        <v>299</v>
      </c>
      <c r="S128" s="182">
        <v>1</v>
      </c>
      <c r="T128" s="183" t="s">
        <v>22</v>
      </c>
      <c r="U128" s="183" t="s">
        <v>24</v>
      </c>
      <c r="V128" s="183">
        <v>208.33</v>
      </c>
      <c r="W128" s="227">
        <f t="shared" si="26"/>
        <v>0.12</v>
      </c>
      <c r="X128" s="116">
        <f t="shared" si="27"/>
        <v>183.3304</v>
      </c>
      <c r="Y128" s="116"/>
      <c r="Z128" s="127"/>
      <c r="AA128" s="127"/>
      <c r="AB128" s="138" t="s">
        <v>24</v>
      </c>
      <c r="AC128" s="127" t="s">
        <v>24</v>
      </c>
      <c r="AD128" s="150" t="s">
        <v>291</v>
      </c>
      <c r="AE128" s="155" t="s">
        <v>26</v>
      </c>
      <c r="AF128" s="155" t="s">
        <v>35</v>
      </c>
    </row>
    <row r="129" spans="1:32">
      <c r="A129" s="18" t="s">
        <v>2563</v>
      </c>
      <c r="B129" s="50" t="s">
        <v>2564</v>
      </c>
      <c r="C129" s="55">
        <v>1</v>
      </c>
      <c r="D129" s="89" t="s">
        <v>22</v>
      </c>
      <c r="E129" s="89" t="s">
        <v>24</v>
      </c>
      <c r="F129" s="89">
        <v>383.33</v>
      </c>
      <c r="G129" s="57">
        <f t="shared" si="28"/>
        <v>0.12</v>
      </c>
      <c r="H129" s="116">
        <f t="shared" si="29"/>
        <v>337.3304</v>
      </c>
      <c r="I129" s="93"/>
      <c r="J129" s="129"/>
      <c r="K129" s="129"/>
      <c r="L129" s="139" t="s">
        <v>24</v>
      </c>
      <c r="M129" s="129" t="s">
        <v>24</v>
      </c>
      <c r="N129" s="151" t="s">
        <v>291</v>
      </c>
      <c r="O129" s="153" t="s">
        <v>26</v>
      </c>
      <c r="P129" s="153" t="s">
        <v>35</v>
      </c>
      <c r="Q129" s="51" t="s">
        <v>300</v>
      </c>
      <c r="R129" s="226" t="s">
        <v>301</v>
      </c>
      <c r="S129" s="182">
        <v>1</v>
      </c>
      <c r="T129" s="183" t="s">
        <v>22</v>
      </c>
      <c r="U129" s="183" t="s">
        <v>24</v>
      </c>
      <c r="V129" s="183">
        <v>416.67</v>
      </c>
      <c r="W129" s="227">
        <f t="shared" si="26"/>
        <v>0.12</v>
      </c>
      <c r="X129" s="116">
        <f t="shared" si="27"/>
        <v>366.6696</v>
      </c>
      <c r="Y129" s="116"/>
      <c r="Z129" s="127"/>
      <c r="AA129" s="127"/>
      <c r="AB129" s="138" t="s">
        <v>24</v>
      </c>
      <c r="AC129" s="127" t="s">
        <v>24</v>
      </c>
      <c r="AD129" s="150" t="s">
        <v>291</v>
      </c>
      <c r="AE129" s="155" t="s">
        <v>26</v>
      </c>
      <c r="AF129" s="155" t="s">
        <v>35</v>
      </c>
    </row>
    <row r="130" spans="1:32">
      <c r="A130" s="18" t="s">
        <v>2565</v>
      </c>
      <c r="B130" s="50" t="s">
        <v>2566</v>
      </c>
      <c r="C130" s="55">
        <v>1</v>
      </c>
      <c r="D130" s="89" t="s">
        <v>22</v>
      </c>
      <c r="E130" s="89" t="s">
        <v>24</v>
      </c>
      <c r="F130" s="89">
        <v>766.67</v>
      </c>
      <c r="G130" s="32">
        <f t="shared" si="28"/>
        <v>0.12</v>
      </c>
      <c r="H130" s="116">
        <f t="shared" si="29"/>
        <v>674.66959999999995</v>
      </c>
      <c r="I130" s="93"/>
      <c r="J130" s="129"/>
      <c r="K130" s="129"/>
      <c r="L130" s="139" t="s">
        <v>24</v>
      </c>
      <c r="M130" s="129" t="s">
        <v>24</v>
      </c>
      <c r="N130" s="151" t="s">
        <v>291</v>
      </c>
      <c r="O130" s="20" t="s">
        <v>26</v>
      </c>
      <c r="P130" s="20" t="s">
        <v>35</v>
      </c>
      <c r="Q130" s="51" t="s">
        <v>302</v>
      </c>
      <c r="R130" s="226" t="s">
        <v>303</v>
      </c>
      <c r="S130" s="182">
        <v>1</v>
      </c>
      <c r="T130" s="183" t="s">
        <v>22</v>
      </c>
      <c r="U130" s="183" t="s">
        <v>24</v>
      </c>
      <c r="V130" s="183">
        <v>833.33</v>
      </c>
      <c r="W130" s="48">
        <f t="shared" si="26"/>
        <v>0.12</v>
      </c>
      <c r="X130" s="116">
        <f t="shared" si="27"/>
        <v>733.33040000000005</v>
      </c>
      <c r="Y130" s="116"/>
      <c r="Z130" s="127"/>
      <c r="AA130" s="127"/>
      <c r="AB130" s="138" t="s">
        <v>24</v>
      </c>
      <c r="AC130" s="127" t="s">
        <v>24</v>
      </c>
      <c r="AD130" s="150" t="s">
        <v>291</v>
      </c>
      <c r="AE130" s="155" t="s">
        <v>26</v>
      </c>
      <c r="AF130" s="155" t="s">
        <v>35</v>
      </c>
    </row>
    <row r="131" spans="1:32">
      <c r="A131" s="18" t="s">
        <v>2567</v>
      </c>
      <c r="B131" s="50" t="s">
        <v>2568</v>
      </c>
      <c r="C131" s="55">
        <v>1</v>
      </c>
      <c r="D131" s="89" t="s">
        <v>22</v>
      </c>
      <c r="E131" s="89" t="s">
        <v>24</v>
      </c>
      <c r="F131" s="89"/>
      <c r="G131" s="57"/>
      <c r="H131" s="116"/>
      <c r="I131" s="93"/>
      <c r="J131" s="129"/>
      <c r="K131" s="129"/>
      <c r="L131" s="139" t="s">
        <v>24</v>
      </c>
      <c r="M131" s="129" t="s">
        <v>24</v>
      </c>
      <c r="N131" s="151" t="s">
        <v>291</v>
      </c>
      <c r="O131" s="153" t="s">
        <v>26</v>
      </c>
      <c r="P131" s="153" t="s">
        <v>35</v>
      </c>
      <c r="Q131" s="51" t="s">
        <v>304</v>
      </c>
      <c r="R131" s="226" t="s">
        <v>305</v>
      </c>
      <c r="S131" s="182">
        <v>1</v>
      </c>
      <c r="T131" s="183" t="s">
        <v>22</v>
      </c>
      <c r="U131" s="183" t="s">
        <v>24</v>
      </c>
      <c r="V131" s="183"/>
      <c r="W131" s="227"/>
      <c r="X131" s="116">
        <v>0</v>
      </c>
      <c r="Y131" s="116"/>
      <c r="Z131" s="127"/>
      <c r="AA131" s="127"/>
      <c r="AB131" s="138" t="s">
        <v>24</v>
      </c>
      <c r="AC131" s="127" t="s">
        <v>24</v>
      </c>
      <c r="AD131" s="150" t="s">
        <v>291</v>
      </c>
      <c r="AE131" s="155" t="s">
        <v>26</v>
      </c>
      <c r="AF131" s="155" t="s">
        <v>35</v>
      </c>
    </row>
    <row r="132" spans="1:32">
      <c r="A132" s="18" t="s">
        <v>2569</v>
      </c>
      <c r="B132" s="50" t="s">
        <v>2570</v>
      </c>
      <c r="C132" s="55">
        <v>1</v>
      </c>
      <c r="D132" s="89" t="s">
        <v>22</v>
      </c>
      <c r="E132" s="89" t="s">
        <v>24</v>
      </c>
      <c r="F132" s="89"/>
      <c r="G132" s="57"/>
      <c r="H132" s="116"/>
      <c r="I132" s="93"/>
      <c r="J132" s="129"/>
      <c r="K132" s="129"/>
      <c r="L132" s="139" t="s">
        <v>24</v>
      </c>
      <c r="M132" s="129" t="s">
        <v>24</v>
      </c>
      <c r="N132" s="151" t="s">
        <v>291</v>
      </c>
      <c r="O132" s="20" t="s">
        <v>26</v>
      </c>
      <c r="P132" s="20" t="s">
        <v>35</v>
      </c>
      <c r="Q132" s="51" t="s">
        <v>306</v>
      </c>
      <c r="R132" s="226" t="s">
        <v>307</v>
      </c>
      <c r="S132" s="182">
        <v>1</v>
      </c>
      <c r="T132" s="183" t="s">
        <v>22</v>
      </c>
      <c r="U132" s="183" t="s">
        <v>24</v>
      </c>
      <c r="V132" s="183"/>
      <c r="W132" s="227"/>
      <c r="X132" s="116">
        <v>0</v>
      </c>
      <c r="Y132" s="116"/>
      <c r="Z132" s="127"/>
      <c r="AA132" s="127"/>
      <c r="AB132" s="138" t="s">
        <v>24</v>
      </c>
      <c r="AC132" s="127" t="s">
        <v>24</v>
      </c>
      <c r="AD132" s="150" t="s">
        <v>291</v>
      </c>
      <c r="AE132" s="155" t="s">
        <v>26</v>
      </c>
      <c r="AF132" s="155" t="s">
        <v>35</v>
      </c>
    </row>
    <row r="133" spans="1:32">
      <c r="A133" s="43" t="s">
        <v>308</v>
      </c>
      <c r="B133" s="42" t="s">
        <v>309</v>
      </c>
      <c r="C133" s="76">
        <v>1</v>
      </c>
      <c r="D133" s="88" t="s">
        <v>29</v>
      </c>
      <c r="E133" s="102" t="s">
        <v>308</v>
      </c>
      <c r="F133" s="88"/>
      <c r="G133" s="48"/>
      <c r="H133" s="115">
        <v>51</v>
      </c>
      <c r="I133" s="68"/>
      <c r="J133" s="24"/>
      <c r="K133" s="24"/>
      <c r="L133" s="136" t="s">
        <v>24</v>
      </c>
      <c r="M133" s="128" t="s">
        <v>24</v>
      </c>
      <c r="N133" s="150" t="s">
        <v>30</v>
      </c>
      <c r="O133" s="153" t="s">
        <v>31</v>
      </c>
      <c r="P133" s="153" t="s">
        <v>32</v>
      </c>
      <c r="Q133" s="43" t="s">
        <v>308</v>
      </c>
      <c r="R133" s="42" t="s">
        <v>309</v>
      </c>
      <c r="S133" s="76">
        <v>1</v>
      </c>
      <c r="T133" s="88" t="s">
        <v>29</v>
      </c>
      <c r="U133" s="102" t="s">
        <v>308</v>
      </c>
      <c r="V133" s="88"/>
      <c r="W133" s="48"/>
      <c r="X133" s="115">
        <v>51</v>
      </c>
      <c r="Y133" s="68"/>
      <c r="Z133" s="24"/>
      <c r="AA133" s="24"/>
      <c r="AB133" s="136" t="s">
        <v>24</v>
      </c>
      <c r="AC133" s="128" t="s">
        <v>24</v>
      </c>
      <c r="AD133" s="150" t="s">
        <v>30</v>
      </c>
      <c r="AE133" s="153" t="s">
        <v>31</v>
      </c>
      <c r="AF133" s="153" t="s">
        <v>32</v>
      </c>
    </row>
    <row r="134" spans="1:32">
      <c r="A134" s="43" t="s">
        <v>310</v>
      </c>
      <c r="B134" s="42" t="s">
        <v>311</v>
      </c>
      <c r="C134" s="76">
        <v>1</v>
      </c>
      <c r="D134" s="88" t="s">
        <v>29</v>
      </c>
      <c r="E134" s="102" t="s">
        <v>310</v>
      </c>
      <c r="F134" s="88"/>
      <c r="G134" s="48"/>
      <c r="H134" s="115">
        <v>106</v>
      </c>
      <c r="I134" s="68"/>
      <c r="J134" s="24"/>
      <c r="K134" s="24"/>
      <c r="L134" s="136" t="s">
        <v>24</v>
      </c>
      <c r="M134" s="128" t="s">
        <v>24</v>
      </c>
      <c r="N134" s="150" t="s">
        <v>30</v>
      </c>
      <c r="O134" s="153" t="s">
        <v>31</v>
      </c>
      <c r="P134" s="153" t="s">
        <v>32</v>
      </c>
      <c r="Q134" s="43" t="s">
        <v>310</v>
      </c>
      <c r="R134" s="42" t="s">
        <v>311</v>
      </c>
      <c r="S134" s="76">
        <v>1</v>
      </c>
      <c r="T134" s="88" t="s">
        <v>29</v>
      </c>
      <c r="U134" s="102" t="s">
        <v>310</v>
      </c>
      <c r="V134" s="88"/>
      <c r="W134" s="48"/>
      <c r="X134" s="115">
        <v>106</v>
      </c>
      <c r="Y134" s="68"/>
      <c r="Z134" s="24"/>
      <c r="AA134" s="24"/>
      <c r="AB134" s="136" t="s">
        <v>24</v>
      </c>
      <c r="AC134" s="128" t="s">
        <v>24</v>
      </c>
      <c r="AD134" s="150" t="s">
        <v>30</v>
      </c>
      <c r="AE134" s="153" t="s">
        <v>31</v>
      </c>
      <c r="AF134" s="153" t="s">
        <v>32</v>
      </c>
    </row>
    <row r="135" spans="1:32">
      <c r="A135" s="43" t="s">
        <v>312</v>
      </c>
      <c r="B135" s="42" t="s">
        <v>313</v>
      </c>
      <c r="C135" s="76">
        <v>1</v>
      </c>
      <c r="D135" s="88" t="s">
        <v>29</v>
      </c>
      <c r="E135" s="102" t="s">
        <v>312</v>
      </c>
      <c r="F135" s="88"/>
      <c r="G135" s="48"/>
      <c r="H135" s="115">
        <v>220</v>
      </c>
      <c r="I135" s="68"/>
      <c r="J135" s="24"/>
      <c r="K135" s="24"/>
      <c r="L135" s="136" t="s">
        <v>24</v>
      </c>
      <c r="M135" s="128" t="s">
        <v>24</v>
      </c>
      <c r="N135" s="150" t="s">
        <v>30</v>
      </c>
      <c r="O135" s="153" t="s">
        <v>31</v>
      </c>
      <c r="P135" s="153" t="s">
        <v>32</v>
      </c>
      <c r="Q135" s="43" t="s">
        <v>312</v>
      </c>
      <c r="R135" s="42" t="s">
        <v>313</v>
      </c>
      <c r="S135" s="76">
        <v>1</v>
      </c>
      <c r="T135" s="88" t="s">
        <v>29</v>
      </c>
      <c r="U135" s="102" t="s">
        <v>312</v>
      </c>
      <c r="V135" s="88"/>
      <c r="W135" s="48"/>
      <c r="X135" s="115">
        <v>220</v>
      </c>
      <c r="Y135" s="68"/>
      <c r="Z135" s="24"/>
      <c r="AA135" s="24"/>
      <c r="AB135" s="136" t="s">
        <v>24</v>
      </c>
      <c r="AC135" s="128" t="s">
        <v>24</v>
      </c>
      <c r="AD135" s="150" t="s">
        <v>30</v>
      </c>
      <c r="AE135" s="153" t="s">
        <v>31</v>
      </c>
      <c r="AF135" s="153" t="s">
        <v>32</v>
      </c>
    </row>
    <row r="136" spans="1:32">
      <c r="A136" s="43" t="s">
        <v>314</v>
      </c>
      <c r="B136" s="42" t="s">
        <v>315</v>
      </c>
      <c r="C136" s="76">
        <v>1</v>
      </c>
      <c r="D136" s="88" t="s">
        <v>29</v>
      </c>
      <c r="E136" s="102" t="s">
        <v>314</v>
      </c>
      <c r="F136" s="88"/>
      <c r="G136" s="48"/>
      <c r="H136" s="115">
        <v>340</v>
      </c>
      <c r="I136" s="68"/>
      <c r="J136" s="24"/>
      <c r="K136" s="24"/>
      <c r="L136" s="136" t="s">
        <v>24</v>
      </c>
      <c r="M136" s="128" t="s">
        <v>24</v>
      </c>
      <c r="N136" s="150" t="s">
        <v>30</v>
      </c>
      <c r="O136" s="153" t="s">
        <v>31</v>
      </c>
      <c r="P136" s="153" t="s">
        <v>32</v>
      </c>
      <c r="Q136" s="43" t="s">
        <v>314</v>
      </c>
      <c r="R136" s="42" t="s">
        <v>315</v>
      </c>
      <c r="S136" s="76">
        <v>1</v>
      </c>
      <c r="T136" s="88" t="s">
        <v>29</v>
      </c>
      <c r="U136" s="102" t="s">
        <v>314</v>
      </c>
      <c r="V136" s="88"/>
      <c r="W136" s="48"/>
      <c r="X136" s="115">
        <v>340</v>
      </c>
      <c r="Y136" s="68"/>
      <c r="Z136" s="24"/>
      <c r="AA136" s="24"/>
      <c r="AB136" s="136" t="s">
        <v>24</v>
      </c>
      <c r="AC136" s="128" t="s">
        <v>24</v>
      </c>
      <c r="AD136" s="150" t="s">
        <v>30</v>
      </c>
      <c r="AE136" s="153" t="s">
        <v>31</v>
      </c>
      <c r="AF136" s="153" t="s">
        <v>32</v>
      </c>
    </row>
    <row r="137" spans="1:32">
      <c r="A137" s="43" t="s">
        <v>316</v>
      </c>
      <c r="B137" s="42" t="s">
        <v>317</v>
      </c>
      <c r="C137" s="76">
        <v>1</v>
      </c>
      <c r="D137" s="88" t="s">
        <v>29</v>
      </c>
      <c r="E137" s="102" t="s">
        <v>316</v>
      </c>
      <c r="F137" s="88"/>
      <c r="G137" s="48"/>
      <c r="H137" s="115">
        <v>111</v>
      </c>
      <c r="I137" s="68"/>
      <c r="J137" s="24"/>
      <c r="K137" s="24"/>
      <c r="L137" s="136" t="s">
        <v>24</v>
      </c>
      <c r="M137" s="128" t="s">
        <v>24</v>
      </c>
      <c r="N137" s="150" t="s">
        <v>30</v>
      </c>
      <c r="O137" s="153" t="s">
        <v>31</v>
      </c>
      <c r="P137" s="153" t="s">
        <v>32</v>
      </c>
      <c r="Q137" s="43" t="s">
        <v>316</v>
      </c>
      <c r="R137" s="42" t="s">
        <v>317</v>
      </c>
      <c r="S137" s="76">
        <v>1</v>
      </c>
      <c r="T137" s="88" t="s">
        <v>29</v>
      </c>
      <c r="U137" s="102" t="s">
        <v>316</v>
      </c>
      <c r="V137" s="88"/>
      <c r="W137" s="48"/>
      <c r="X137" s="115">
        <v>111</v>
      </c>
      <c r="Y137" s="68"/>
      <c r="Z137" s="24"/>
      <c r="AA137" s="24"/>
      <c r="AB137" s="136" t="s">
        <v>24</v>
      </c>
      <c r="AC137" s="128" t="s">
        <v>24</v>
      </c>
      <c r="AD137" s="150" t="s">
        <v>30</v>
      </c>
      <c r="AE137" s="153" t="s">
        <v>31</v>
      </c>
      <c r="AF137" s="153" t="s">
        <v>32</v>
      </c>
    </row>
    <row r="138" spans="1:32">
      <c r="A138" s="43" t="s">
        <v>318</v>
      </c>
      <c r="B138" s="42" t="s">
        <v>319</v>
      </c>
      <c r="C138" s="76">
        <v>1</v>
      </c>
      <c r="D138" s="88" t="s">
        <v>29</v>
      </c>
      <c r="E138" s="102" t="s">
        <v>318</v>
      </c>
      <c r="F138" s="88"/>
      <c r="G138" s="48"/>
      <c r="H138" s="115">
        <v>286</v>
      </c>
      <c r="I138" s="68"/>
      <c r="J138" s="24"/>
      <c r="K138" s="24"/>
      <c r="L138" s="136" t="s">
        <v>24</v>
      </c>
      <c r="M138" s="128" t="s">
        <v>24</v>
      </c>
      <c r="N138" s="150" t="s">
        <v>30</v>
      </c>
      <c r="O138" s="153" t="s">
        <v>31</v>
      </c>
      <c r="P138" s="153" t="s">
        <v>32</v>
      </c>
      <c r="Q138" s="43" t="s">
        <v>318</v>
      </c>
      <c r="R138" s="42" t="s">
        <v>319</v>
      </c>
      <c r="S138" s="76">
        <v>1</v>
      </c>
      <c r="T138" s="88" t="s">
        <v>29</v>
      </c>
      <c r="U138" s="102" t="s">
        <v>318</v>
      </c>
      <c r="V138" s="88"/>
      <c r="W138" s="48"/>
      <c r="X138" s="115">
        <v>286</v>
      </c>
      <c r="Y138" s="68"/>
      <c r="Z138" s="24"/>
      <c r="AA138" s="24"/>
      <c r="AB138" s="136" t="s">
        <v>24</v>
      </c>
      <c r="AC138" s="128" t="s">
        <v>24</v>
      </c>
      <c r="AD138" s="150" t="s">
        <v>30</v>
      </c>
      <c r="AE138" s="153" t="s">
        <v>31</v>
      </c>
      <c r="AF138" s="153" t="s">
        <v>32</v>
      </c>
    </row>
    <row r="139" spans="1:32">
      <c r="A139" s="43" t="s">
        <v>320</v>
      </c>
      <c r="B139" s="42" t="s">
        <v>321</v>
      </c>
      <c r="C139" s="76">
        <v>1</v>
      </c>
      <c r="D139" s="88" t="s">
        <v>29</v>
      </c>
      <c r="E139" s="102" t="s">
        <v>320</v>
      </c>
      <c r="F139" s="88"/>
      <c r="G139" s="48"/>
      <c r="H139" s="115">
        <v>366</v>
      </c>
      <c r="I139" s="68"/>
      <c r="J139" s="24"/>
      <c r="K139" s="24"/>
      <c r="L139" s="136" t="s">
        <v>24</v>
      </c>
      <c r="M139" s="128" t="s">
        <v>24</v>
      </c>
      <c r="N139" s="150" t="s">
        <v>30</v>
      </c>
      <c r="O139" s="153" t="s">
        <v>31</v>
      </c>
      <c r="P139" s="153" t="s">
        <v>32</v>
      </c>
      <c r="Q139" s="43" t="s">
        <v>320</v>
      </c>
      <c r="R139" s="42" t="s">
        <v>321</v>
      </c>
      <c r="S139" s="76">
        <v>1</v>
      </c>
      <c r="T139" s="88" t="s">
        <v>29</v>
      </c>
      <c r="U139" s="102" t="s">
        <v>320</v>
      </c>
      <c r="V139" s="88"/>
      <c r="W139" s="48"/>
      <c r="X139" s="115">
        <v>366</v>
      </c>
      <c r="Y139" s="68"/>
      <c r="Z139" s="24"/>
      <c r="AA139" s="24"/>
      <c r="AB139" s="136" t="s">
        <v>24</v>
      </c>
      <c r="AC139" s="128" t="s">
        <v>24</v>
      </c>
      <c r="AD139" s="150" t="s">
        <v>30</v>
      </c>
      <c r="AE139" s="153" t="s">
        <v>31</v>
      </c>
      <c r="AF139" s="153" t="s">
        <v>32</v>
      </c>
    </row>
    <row r="140" spans="1:32">
      <c r="A140" s="43" t="s">
        <v>322</v>
      </c>
      <c r="B140" s="42" t="s">
        <v>323</v>
      </c>
      <c r="C140" s="76">
        <v>1</v>
      </c>
      <c r="D140" s="88" t="s">
        <v>29</v>
      </c>
      <c r="E140" s="102" t="s">
        <v>322</v>
      </c>
      <c r="F140" s="88"/>
      <c r="G140" s="48"/>
      <c r="H140" s="115">
        <v>76</v>
      </c>
      <c r="I140" s="68"/>
      <c r="J140" s="24"/>
      <c r="K140" s="24"/>
      <c r="L140" s="136" t="s">
        <v>24</v>
      </c>
      <c r="M140" s="128" t="s">
        <v>24</v>
      </c>
      <c r="N140" s="150" t="s">
        <v>30</v>
      </c>
      <c r="O140" s="153" t="s">
        <v>31</v>
      </c>
      <c r="P140" s="153" t="s">
        <v>32</v>
      </c>
      <c r="Q140" s="43" t="s">
        <v>322</v>
      </c>
      <c r="R140" s="42" t="s">
        <v>323</v>
      </c>
      <c r="S140" s="76">
        <v>1</v>
      </c>
      <c r="T140" s="88" t="s">
        <v>29</v>
      </c>
      <c r="U140" s="102" t="s">
        <v>322</v>
      </c>
      <c r="V140" s="88"/>
      <c r="W140" s="48"/>
      <c r="X140" s="115">
        <v>76</v>
      </c>
      <c r="Y140" s="68"/>
      <c r="Z140" s="24"/>
      <c r="AA140" s="24"/>
      <c r="AB140" s="136" t="s">
        <v>24</v>
      </c>
      <c r="AC140" s="128" t="s">
        <v>24</v>
      </c>
      <c r="AD140" s="150" t="s">
        <v>30</v>
      </c>
      <c r="AE140" s="153" t="s">
        <v>31</v>
      </c>
      <c r="AF140" s="153" t="s">
        <v>32</v>
      </c>
    </row>
    <row r="141" spans="1:32">
      <c r="A141" s="43" t="s">
        <v>324</v>
      </c>
      <c r="B141" s="42" t="s">
        <v>325</v>
      </c>
      <c r="C141" s="76">
        <v>1</v>
      </c>
      <c r="D141" s="88" t="s">
        <v>29</v>
      </c>
      <c r="E141" s="102" t="s">
        <v>324</v>
      </c>
      <c r="F141" s="88"/>
      <c r="G141" s="48"/>
      <c r="H141" s="115">
        <v>156</v>
      </c>
      <c r="I141" s="68"/>
      <c r="J141" s="24"/>
      <c r="K141" s="24"/>
      <c r="L141" s="136" t="s">
        <v>24</v>
      </c>
      <c r="M141" s="128" t="s">
        <v>24</v>
      </c>
      <c r="N141" s="150" t="s">
        <v>30</v>
      </c>
      <c r="O141" s="153" t="s">
        <v>31</v>
      </c>
      <c r="P141" s="153" t="s">
        <v>32</v>
      </c>
      <c r="Q141" s="43" t="s">
        <v>324</v>
      </c>
      <c r="R141" s="42" t="s">
        <v>325</v>
      </c>
      <c r="S141" s="76">
        <v>1</v>
      </c>
      <c r="T141" s="88" t="s">
        <v>29</v>
      </c>
      <c r="U141" s="102" t="s">
        <v>324</v>
      </c>
      <c r="V141" s="88"/>
      <c r="W141" s="48"/>
      <c r="X141" s="115">
        <v>156</v>
      </c>
      <c r="Y141" s="68"/>
      <c r="Z141" s="24"/>
      <c r="AA141" s="24"/>
      <c r="AB141" s="136" t="s">
        <v>24</v>
      </c>
      <c r="AC141" s="128" t="s">
        <v>24</v>
      </c>
      <c r="AD141" s="150" t="s">
        <v>30</v>
      </c>
      <c r="AE141" s="153" t="s">
        <v>31</v>
      </c>
      <c r="AF141" s="153" t="s">
        <v>32</v>
      </c>
    </row>
    <row r="142" spans="1:32">
      <c r="A142" s="43" t="s">
        <v>326</v>
      </c>
      <c r="B142" s="42" t="s">
        <v>327</v>
      </c>
      <c r="C142" s="76">
        <v>1</v>
      </c>
      <c r="D142" s="88" t="s">
        <v>29</v>
      </c>
      <c r="E142" s="102" t="s">
        <v>326</v>
      </c>
      <c r="F142" s="88"/>
      <c r="G142" s="48"/>
      <c r="H142" s="115">
        <v>256</v>
      </c>
      <c r="I142" s="68"/>
      <c r="J142" s="24"/>
      <c r="K142" s="24"/>
      <c r="L142" s="136" t="s">
        <v>24</v>
      </c>
      <c r="M142" s="128" t="s">
        <v>24</v>
      </c>
      <c r="N142" s="150" t="s">
        <v>30</v>
      </c>
      <c r="O142" s="153" t="s">
        <v>31</v>
      </c>
      <c r="P142" s="153" t="s">
        <v>32</v>
      </c>
      <c r="Q142" s="43" t="s">
        <v>326</v>
      </c>
      <c r="R142" s="42" t="s">
        <v>327</v>
      </c>
      <c r="S142" s="76">
        <v>1</v>
      </c>
      <c r="T142" s="88" t="s">
        <v>29</v>
      </c>
      <c r="U142" s="102" t="s">
        <v>326</v>
      </c>
      <c r="V142" s="88"/>
      <c r="W142" s="48"/>
      <c r="X142" s="115">
        <v>256</v>
      </c>
      <c r="Y142" s="68"/>
      <c r="Z142" s="24"/>
      <c r="AA142" s="24"/>
      <c r="AB142" s="136" t="s">
        <v>24</v>
      </c>
      <c r="AC142" s="128" t="s">
        <v>24</v>
      </c>
      <c r="AD142" s="150" t="s">
        <v>30</v>
      </c>
      <c r="AE142" s="153" t="s">
        <v>31</v>
      </c>
      <c r="AF142" s="153" t="s">
        <v>32</v>
      </c>
    </row>
    <row r="143" spans="1:32">
      <c r="A143" s="43" t="s">
        <v>328</v>
      </c>
      <c r="B143" s="42" t="s">
        <v>329</v>
      </c>
      <c r="C143" s="76">
        <v>1</v>
      </c>
      <c r="D143" s="88" t="s">
        <v>29</v>
      </c>
      <c r="E143" s="102" t="s">
        <v>328</v>
      </c>
      <c r="F143" s="88"/>
      <c r="G143" s="48"/>
      <c r="H143" s="115">
        <v>176</v>
      </c>
      <c r="I143" s="68"/>
      <c r="J143" s="24"/>
      <c r="K143" s="24"/>
      <c r="L143" s="136" t="s">
        <v>24</v>
      </c>
      <c r="M143" s="128" t="s">
        <v>24</v>
      </c>
      <c r="N143" s="150" t="s">
        <v>30</v>
      </c>
      <c r="O143" s="153" t="s">
        <v>31</v>
      </c>
      <c r="P143" s="153" t="s">
        <v>32</v>
      </c>
      <c r="Q143" s="43" t="s">
        <v>328</v>
      </c>
      <c r="R143" s="42" t="s">
        <v>329</v>
      </c>
      <c r="S143" s="76">
        <v>1</v>
      </c>
      <c r="T143" s="88" t="s">
        <v>29</v>
      </c>
      <c r="U143" s="102" t="s">
        <v>328</v>
      </c>
      <c r="V143" s="88"/>
      <c r="W143" s="48"/>
      <c r="X143" s="115">
        <v>176</v>
      </c>
      <c r="Y143" s="68"/>
      <c r="Z143" s="24"/>
      <c r="AA143" s="24"/>
      <c r="AB143" s="136" t="s">
        <v>24</v>
      </c>
      <c r="AC143" s="128" t="s">
        <v>24</v>
      </c>
      <c r="AD143" s="150" t="s">
        <v>30</v>
      </c>
      <c r="AE143" s="153" t="s">
        <v>31</v>
      </c>
      <c r="AF143" s="153" t="s">
        <v>32</v>
      </c>
    </row>
    <row r="144" spans="1:32">
      <c r="A144" s="43" t="s">
        <v>330</v>
      </c>
      <c r="B144" s="42" t="s">
        <v>331</v>
      </c>
      <c r="C144" s="76">
        <v>1</v>
      </c>
      <c r="D144" s="88" t="s">
        <v>29</v>
      </c>
      <c r="E144" s="102" t="s">
        <v>330</v>
      </c>
      <c r="F144" s="88"/>
      <c r="G144" s="48"/>
      <c r="H144" s="115">
        <v>406</v>
      </c>
      <c r="I144" s="68"/>
      <c r="J144" s="24"/>
      <c r="K144" s="24"/>
      <c r="L144" s="136" t="s">
        <v>24</v>
      </c>
      <c r="M144" s="128" t="s">
        <v>24</v>
      </c>
      <c r="N144" s="150" t="s">
        <v>30</v>
      </c>
      <c r="O144" s="153" t="s">
        <v>31</v>
      </c>
      <c r="P144" s="153" t="s">
        <v>32</v>
      </c>
      <c r="Q144" s="43" t="s">
        <v>330</v>
      </c>
      <c r="R144" s="42" t="s">
        <v>331</v>
      </c>
      <c r="S144" s="76">
        <v>1</v>
      </c>
      <c r="T144" s="88" t="s">
        <v>29</v>
      </c>
      <c r="U144" s="102" t="s">
        <v>330</v>
      </c>
      <c r="V144" s="88"/>
      <c r="W144" s="48"/>
      <c r="X144" s="115">
        <v>406</v>
      </c>
      <c r="Y144" s="68"/>
      <c r="Z144" s="24"/>
      <c r="AA144" s="24"/>
      <c r="AB144" s="136" t="s">
        <v>24</v>
      </c>
      <c r="AC144" s="128" t="s">
        <v>24</v>
      </c>
      <c r="AD144" s="150" t="s">
        <v>30</v>
      </c>
      <c r="AE144" s="153" t="s">
        <v>31</v>
      </c>
      <c r="AF144" s="153" t="s">
        <v>32</v>
      </c>
    </row>
    <row r="145" spans="1:32">
      <c r="A145" s="43" t="s">
        <v>332</v>
      </c>
      <c r="B145" s="42" t="s">
        <v>333</v>
      </c>
      <c r="C145" s="76">
        <v>1</v>
      </c>
      <c r="D145" s="88" t="s">
        <v>29</v>
      </c>
      <c r="E145" s="102" t="s">
        <v>332</v>
      </c>
      <c r="F145" s="88"/>
      <c r="G145" s="48"/>
      <c r="H145" s="115">
        <v>486</v>
      </c>
      <c r="I145" s="68"/>
      <c r="J145" s="24"/>
      <c r="K145" s="24"/>
      <c r="L145" s="136" t="s">
        <v>24</v>
      </c>
      <c r="M145" s="128" t="s">
        <v>24</v>
      </c>
      <c r="N145" s="150" t="s">
        <v>30</v>
      </c>
      <c r="O145" s="153" t="s">
        <v>31</v>
      </c>
      <c r="P145" s="153" t="s">
        <v>32</v>
      </c>
      <c r="Q145" s="43" t="s">
        <v>332</v>
      </c>
      <c r="R145" s="42" t="s">
        <v>333</v>
      </c>
      <c r="S145" s="76">
        <v>1</v>
      </c>
      <c r="T145" s="88" t="s">
        <v>29</v>
      </c>
      <c r="U145" s="102" t="s">
        <v>332</v>
      </c>
      <c r="V145" s="88"/>
      <c r="W145" s="48"/>
      <c r="X145" s="115">
        <v>486</v>
      </c>
      <c r="Y145" s="68"/>
      <c r="Z145" s="24"/>
      <c r="AA145" s="24"/>
      <c r="AB145" s="136" t="s">
        <v>24</v>
      </c>
      <c r="AC145" s="128" t="s">
        <v>24</v>
      </c>
      <c r="AD145" s="150" t="s">
        <v>30</v>
      </c>
      <c r="AE145" s="153" t="s">
        <v>31</v>
      </c>
      <c r="AF145" s="153" t="s">
        <v>32</v>
      </c>
    </row>
    <row r="146" spans="1:32">
      <c r="A146" s="44" t="s">
        <v>334</v>
      </c>
      <c r="B146" s="42" t="s">
        <v>335</v>
      </c>
      <c r="C146" s="76">
        <v>1</v>
      </c>
      <c r="D146" s="88" t="s">
        <v>29</v>
      </c>
      <c r="E146" s="102" t="s">
        <v>334</v>
      </c>
      <c r="F146" s="88"/>
      <c r="G146" s="48"/>
      <c r="H146" s="115">
        <v>166</v>
      </c>
      <c r="I146" s="68"/>
      <c r="J146" s="24"/>
      <c r="K146" s="24"/>
      <c r="L146" s="136" t="s">
        <v>24</v>
      </c>
      <c r="M146" s="128" t="s">
        <v>24</v>
      </c>
      <c r="N146" s="151" t="s">
        <v>30</v>
      </c>
      <c r="O146" s="20" t="s">
        <v>31</v>
      </c>
      <c r="P146" s="153" t="s">
        <v>32</v>
      </c>
      <c r="Q146" s="44" t="s">
        <v>334</v>
      </c>
      <c r="R146" s="42" t="s">
        <v>335</v>
      </c>
      <c r="S146" s="76">
        <v>1</v>
      </c>
      <c r="T146" s="88" t="s">
        <v>29</v>
      </c>
      <c r="U146" s="102" t="s">
        <v>334</v>
      </c>
      <c r="V146" s="88"/>
      <c r="W146" s="48"/>
      <c r="X146" s="115">
        <v>166</v>
      </c>
      <c r="Y146" s="68"/>
      <c r="Z146" s="24"/>
      <c r="AA146" s="24"/>
      <c r="AB146" s="136" t="s">
        <v>24</v>
      </c>
      <c r="AC146" s="128" t="s">
        <v>24</v>
      </c>
      <c r="AD146" s="150" t="s">
        <v>30</v>
      </c>
      <c r="AE146" s="153" t="s">
        <v>31</v>
      </c>
      <c r="AF146" s="153" t="s">
        <v>32</v>
      </c>
    </row>
    <row r="147" spans="1:32">
      <c r="A147" s="44" t="s">
        <v>336</v>
      </c>
      <c r="B147" s="42" t="s">
        <v>337</v>
      </c>
      <c r="C147" s="76">
        <v>1</v>
      </c>
      <c r="D147" s="88" t="s">
        <v>29</v>
      </c>
      <c r="E147" s="102" t="s">
        <v>336</v>
      </c>
      <c r="F147" s="88"/>
      <c r="G147" s="48"/>
      <c r="H147" s="115">
        <v>266</v>
      </c>
      <c r="I147" s="68"/>
      <c r="J147" s="24"/>
      <c r="K147" s="24"/>
      <c r="L147" s="136" t="s">
        <v>24</v>
      </c>
      <c r="M147" s="128" t="s">
        <v>24</v>
      </c>
      <c r="N147" s="151" t="s">
        <v>30</v>
      </c>
      <c r="O147" s="20" t="s">
        <v>31</v>
      </c>
      <c r="P147" s="153" t="s">
        <v>32</v>
      </c>
      <c r="Q147" s="44" t="s">
        <v>336</v>
      </c>
      <c r="R147" s="42" t="s">
        <v>337</v>
      </c>
      <c r="S147" s="76">
        <v>1</v>
      </c>
      <c r="T147" s="88" t="s">
        <v>29</v>
      </c>
      <c r="U147" s="102" t="s">
        <v>336</v>
      </c>
      <c r="V147" s="88"/>
      <c r="W147" s="48"/>
      <c r="X147" s="115">
        <v>266</v>
      </c>
      <c r="Y147" s="68"/>
      <c r="Z147" s="24"/>
      <c r="AA147" s="24"/>
      <c r="AB147" s="136" t="s">
        <v>24</v>
      </c>
      <c r="AC147" s="128" t="s">
        <v>24</v>
      </c>
      <c r="AD147" s="150" t="s">
        <v>30</v>
      </c>
      <c r="AE147" s="153" t="s">
        <v>31</v>
      </c>
      <c r="AF147" s="153" t="s">
        <v>32</v>
      </c>
    </row>
    <row r="148" spans="1:32">
      <c r="A148" s="44" t="s">
        <v>338</v>
      </c>
      <c r="B148" s="42" t="s">
        <v>339</v>
      </c>
      <c r="C148" s="76">
        <v>1</v>
      </c>
      <c r="D148" s="88" t="s">
        <v>29</v>
      </c>
      <c r="E148" s="102" t="s">
        <v>338</v>
      </c>
      <c r="F148" s="88"/>
      <c r="G148" s="48"/>
      <c r="H148" s="115">
        <v>366</v>
      </c>
      <c r="I148" s="68"/>
      <c r="J148" s="24"/>
      <c r="K148" s="24"/>
      <c r="L148" s="136" t="s">
        <v>24</v>
      </c>
      <c r="M148" s="128" t="s">
        <v>24</v>
      </c>
      <c r="N148" s="151" t="s">
        <v>30</v>
      </c>
      <c r="O148" s="20" t="s">
        <v>31</v>
      </c>
      <c r="P148" s="153" t="s">
        <v>32</v>
      </c>
      <c r="Q148" s="44" t="s">
        <v>338</v>
      </c>
      <c r="R148" s="42" t="s">
        <v>339</v>
      </c>
      <c r="S148" s="76">
        <v>1</v>
      </c>
      <c r="T148" s="88" t="s">
        <v>29</v>
      </c>
      <c r="U148" s="102" t="s">
        <v>338</v>
      </c>
      <c r="V148" s="88"/>
      <c r="W148" s="48"/>
      <c r="X148" s="115">
        <v>366</v>
      </c>
      <c r="Y148" s="68"/>
      <c r="Z148" s="24"/>
      <c r="AA148" s="24"/>
      <c r="AB148" s="136" t="s">
        <v>24</v>
      </c>
      <c r="AC148" s="128" t="s">
        <v>24</v>
      </c>
      <c r="AD148" s="150" t="s">
        <v>30</v>
      </c>
      <c r="AE148" s="153" t="s">
        <v>31</v>
      </c>
      <c r="AF148" s="153" t="s">
        <v>32</v>
      </c>
    </row>
    <row r="149" spans="1:32">
      <c r="A149" s="176" t="s">
        <v>2571</v>
      </c>
      <c r="B149" s="169" t="s">
        <v>2572</v>
      </c>
      <c r="C149" s="170">
        <v>1</v>
      </c>
      <c r="D149" s="171" t="s">
        <v>22</v>
      </c>
      <c r="E149" s="171" t="s">
        <v>2571</v>
      </c>
      <c r="F149" s="171">
        <v>1207.5</v>
      </c>
      <c r="G149" s="271">
        <f>rv_mbp13_eg</f>
        <v>0.15</v>
      </c>
      <c r="H149" s="178">
        <f t="shared" ref="H149:H172" si="30">F149-(F149*G149)</f>
        <v>1026.375</v>
      </c>
      <c r="I149" s="178" t="s">
        <v>290</v>
      </c>
      <c r="J149" s="179">
        <f>mbp13_3pl</f>
        <v>89</v>
      </c>
      <c r="K149" s="179">
        <f>H149+J149</f>
        <v>1115.375</v>
      </c>
      <c r="L149" s="136" t="s">
        <v>24</v>
      </c>
      <c r="M149" s="128">
        <v>0.3</v>
      </c>
      <c r="N149" s="150" t="s">
        <v>291</v>
      </c>
      <c r="O149" s="153" t="s">
        <v>26</v>
      </c>
      <c r="P149" s="153" t="s">
        <v>292</v>
      </c>
      <c r="Q149" s="217" t="s">
        <v>340</v>
      </c>
      <c r="R149" s="218" t="s">
        <v>341</v>
      </c>
      <c r="S149" s="189">
        <v>1</v>
      </c>
      <c r="T149" s="209" t="s">
        <v>22</v>
      </c>
      <c r="U149" s="209" t="s">
        <v>340</v>
      </c>
      <c r="V149" s="209">
        <v>1249.17</v>
      </c>
      <c r="W149" s="219">
        <f>rv_mbp13_eg</f>
        <v>0.15</v>
      </c>
      <c r="X149" s="114">
        <f t="shared" ref="X149:X173" si="31">V149-(V149*W149)</f>
        <v>1061.7945</v>
      </c>
      <c r="Y149" s="114" t="s">
        <v>290</v>
      </c>
      <c r="Z149" s="124">
        <f>mbp13_3pl</f>
        <v>89</v>
      </c>
      <c r="AA149" s="124">
        <f>X149+Z149</f>
        <v>1150.7945</v>
      </c>
      <c r="AB149" s="136" t="s">
        <v>24</v>
      </c>
      <c r="AC149" s="128">
        <v>0.3</v>
      </c>
      <c r="AD149" s="150" t="s">
        <v>291</v>
      </c>
      <c r="AE149" s="153" t="s">
        <v>26</v>
      </c>
      <c r="AF149" s="153" t="s">
        <v>292</v>
      </c>
    </row>
    <row r="150" spans="1:32">
      <c r="A150" s="18"/>
      <c r="B150" s="66"/>
      <c r="C150" s="64"/>
      <c r="D150" s="85"/>
      <c r="E150" s="103" t="s">
        <v>24</v>
      </c>
      <c r="F150" s="98"/>
      <c r="G150" s="48"/>
      <c r="H150" s="68"/>
      <c r="I150" s="92"/>
      <c r="J150" s="128"/>
      <c r="K150" s="128"/>
      <c r="L150" s="136"/>
      <c r="M150" s="128"/>
      <c r="N150" s="151"/>
      <c r="O150" s="20"/>
      <c r="P150" s="153"/>
      <c r="Q150" s="39" t="s">
        <v>342</v>
      </c>
      <c r="R150" s="228" t="s">
        <v>343</v>
      </c>
      <c r="S150" s="64">
        <v>1</v>
      </c>
      <c r="T150" s="87" t="s">
        <v>22</v>
      </c>
      <c r="U150" s="103" t="s">
        <v>24</v>
      </c>
      <c r="V150" s="98">
        <v>312.5</v>
      </c>
      <c r="W150" s="48">
        <f t="shared" ref="W150:W154" si="32">rv_mbp13_eg_cto</f>
        <v>0.12</v>
      </c>
      <c r="X150" s="68">
        <f t="shared" si="31"/>
        <v>275</v>
      </c>
      <c r="Y150" s="92"/>
      <c r="Z150" s="128"/>
      <c r="AA150" s="128"/>
      <c r="AB150" s="136" t="s">
        <v>24</v>
      </c>
      <c r="AC150" s="128" t="s">
        <v>24</v>
      </c>
      <c r="AD150" s="150" t="s">
        <v>291</v>
      </c>
      <c r="AE150" s="153" t="s">
        <v>26</v>
      </c>
      <c r="AF150" s="153" t="s">
        <v>35</v>
      </c>
    </row>
    <row r="151" spans="1:32">
      <c r="A151" s="18" t="s">
        <v>2573</v>
      </c>
      <c r="B151" s="66" t="s">
        <v>2574</v>
      </c>
      <c r="C151" s="64">
        <v>1</v>
      </c>
      <c r="D151" s="85" t="s">
        <v>22</v>
      </c>
      <c r="E151" s="77" t="s">
        <v>24</v>
      </c>
      <c r="F151" s="98">
        <v>191.67</v>
      </c>
      <c r="G151" s="48">
        <f t="shared" ref="G151:G154" si="33">rv_mbp13_eg_cto</f>
        <v>0.12</v>
      </c>
      <c r="H151" s="68">
        <f t="shared" si="30"/>
        <v>168.6696</v>
      </c>
      <c r="I151" s="92"/>
      <c r="J151" s="128"/>
      <c r="K151" s="128"/>
      <c r="L151" s="136" t="s">
        <v>24</v>
      </c>
      <c r="M151" s="128" t="s">
        <v>24</v>
      </c>
      <c r="N151" s="151" t="s">
        <v>291</v>
      </c>
      <c r="O151" s="20" t="s">
        <v>26</v>
      </c>
      <c r="P151" s="153" t="s">
        <v>35</v>
      </c>
      <c r="Q151" s="39" t="s">
        <v>344</v>
      </c>
      <c r="R151" s="228" t="s">
        <v>345</v>
      </c>
      <c r="S151" s="64">
        <v>1</v>
      </c>
      <c r="T151" s="87" t="s">
        <v>22</v>
      </c>
      <c r="U151" s="103" t="s">
        <v>24</v>
      </c>
      <c r="V151" s="98">
        <v>208.33</v>
      </c>
      <c r="W151" s="48">
        <f t="shared" si="32"/>
        <v>0.12</v>
      </c>
      <c r="X151" s="68">
        <f t="shared" si="31"/>
        <v>183.3304</v>
      </c>
      <c r="Y151" s="92"/>
      <c r="Z151" s="128"/>
      <c r="AA151" s="128"/>
      <c r="AB151" s="136" t="s">
        <v>24</v>
      </c>
      <c r="AC151" s="128" t="s">
        <v>24</v>
      </c>
      <c r="AD151" s="150" t="s">
        <v>291</v>
      </c>
      <c r="AE151" s="153" t="s">
        <v>26</v>
      </c>
      <c r="AF151" s="153" t="s">
        <v>35</v>
      </c>
    </row>
    <row r="152" spans="1:32">
      <c r="A152" s="18" t="s">
        <v>2575</v>
      </c>
      <c r="B152" s="66" t="s">
        <v>2576</v>
      </c>
      <c r="C152" s="64">
        <v>1</v>
      </c>
      <c r="D152" s="85" t="s">
        <v>22</v>
      </c>
      <c r="E152" s="77" t="s">
        <v>24</v>
      </c>
      <c r="F152" s="87">
        <v>191.67</v>
      </c>
      <c r="G152" s="48">
        <f t="shared" si="33"/>
        <v>0.12</v>
      </c>
      <c r="H152" s="68">
        <f t="shared" si="30"/>
        <v>168.6696</v>
      </c>
      <c r="I152" s="92"/>
      <c r="J152" s="128"/>
      <c r="K152" s="128"/>
      <c r="L152" s="136" t="s">
        <v>24</v>
      </c>
      <c r="M152" s="128" t="s">
        <v>24</v>
      </c>
      <c r="N152" s="150" t="s">
        <v>291</v>
      </c>
      <c r="O152" s="153" t="s">
        <v>26</v>
      </c>
      <c r="P152" s="153" t="s">
        <v>35</v>
      </c>
      <c r="Q152" s="39" t="s">
        <v>346</v>
      </c>
      <c r="R152" s="228" t="s">
        <v>347</v>
      </c>
      <c r="S152" s="64">
        <v>1</v>
      </c>
      <c r="T152" s="87" t="s">
        <v>22</v>
      </c>
      <c r="U152" s="103" t="s">
        <v>24</v>
      </c>
      <c r="V152" s="87">
        <v>208.33</v>
      </c>
      <c r="W152" s="48">
        <f t="shared" si="32"/>
        <v>0.12</v>
      </c>
      <c r="X152" s="68">
        <f t="shared" si="31"/>
        <v>183.3304</v>
      </c>
      <c r="Y152" s="92"/>
      <c r="Z152" s="128"/>
      <c r="AA152" s="128"/>
      <c r="AB152" s="136" t="s">
        <v>24</v>
      </c>
      <c r="AC152" s="128" t="s">
        <v>24</v>
      </c>
      <c r="AD152" s="150" t="s">
        <v>291</v>
      </c>
      <c r="AE152" s="153" t="s">
        <v>26</v>
      </c>
      <c r="AF152" s="153" t="s">
        <v>35</v>
      </c>
    </row>
    <row r="153" spans="1:32">
      <c r="A153" s="18" t="s">
        <v>2577</v>
      </c>
      <c r="B153" s="66" t="s">
        <v>2578</v>
      </c>
      <c r="C153" s="64">
        <v>1</v>
      </c>
      <c r="D153" s="85" t="s">
        <v>22</v>
      </c>
      <c r="E153" s="77" t="s">
        <v>24</v>
      </c>
      <c r="F153" s="87">
        <v>383.33</v>
      </c>
      <c r="G153" s="48">
        <f t="shared" si="33"/>
        <v>0.12</v>
      </c>
      <c r="H153" s="68">
        <f t="shared" si="30"/>
        <v>337.3304</v>
      </c>
      <c r="I153" s="92"/>
      <c r="J153" s="128"/>
      <c r="K153" s="128"/>
      <c r="L153" s="136" t="s">
        <v>24</v>
      </c>
      <c r="M153" s="128" t="s">
        <v>24</v>
      </c>
      <c r="N153" s="150" t="s">
        <v>291</v>
      </c>
      <c r="O153" s="153" t="s">
        <v>26</v>
      </c>
      <c r="P153" s="153" t="s">
        <v>35</v>
      </c>
      <c r="Q153" s="39" t="s">
        <v>348</v>
      </c>
      <c r="R153" s="228" t="s">
        <v>349</v>
      </c>
      <c r="S153" s="64">
        <v>1</v>
      </c>
      <c r="T153" s="87" t="s">
        <v>22</v>
      </c>
      <c r="U153" s="103" t="s">
        <v>24</v>
      </c>
      <c r="V153" s="87">
        <v>416.67</v>
      </c>
      <c r="W153" s="48">
        <f t="shared" si="32"/>
        <v>0.12</v>
      </c>
      <c r="X153" s="68">
        <f t="shared" si="31"/>
        <v>366.6696</v>
      </c>
      <c r="Y153" s="92"/>
      <c r="Z153" s="128"/>
      <c r="AA153" s="128"/>
      <c r="AB153" s="136" t="s">
        <v>24</v>
      </c>
      <c r="AC153" s="128" t="s">
        <v>24</v>
      </c>
      <c r="AD153" s="150" t="s">
        <v>291</v>
      </c>
      <c r="AE153" s="153" t="s">
        <v>26</v>
      </c>
      <c r="AF153" s="153" t="s">
        <v>35</v>
      </c>
    </row>
    <row r="154" spans="1:32">
      <c r="A154" s="18" t="s">
        <v>2579</v>
      </c>
      <c r="B154" s="66" t="s">
        <v>2580</v>
      </c>
      <c r="C154" s="64">
        <v>1</v>
      </c>
      <c r="D154" s="85" t="s">
        <v>22</v>
      </c>
      <c r="E154" s="77" t="s">
        <v>24</v>
      </c>
      <c r="F154" s="87">
        <v>766.67</v>
      </c>
      <c r="G154" s="48">
        <f t="shared" si="33"/>
        <v>0.12</v>
      </c>
      <c r="H154" s="68">
        <f t="shared" si="30"/>
        <v>674.66959999999995</v>
      </c>
      <c r="I154" s="92"/>
      <c r="J154" s="128"/>
      <c r="K154" s="128"/>
      <c r="L154" s="136" t="s">
        <v>24</v>
      </c>
      <c r="M154" s="128" t="s">
        <v>24</v>
      </c>
      <c r="N154" s="150" t="s">
        <v>291</v>
      </c>
      <c r="O154" s="153" t="s">
        <v>26</v>
      </c>
      <c r="P154" s="153" t="s">
        <v>35</v>
      </c>
      <c r="Q154" s="39" t="s">
        <v>350</v>
      </c>
      <c r="R154" s="228" t="s">
        <v>351</v>
      </c>
      <c r="S154" s="64">
        <v>1</v>
      </c>
      <c r="T154" s="87" t="s">
        <v>22</v>
      </c>
      <c r="U154" s="103" t="s">
        <v>24</v>
      </c>
      <c r="V154" s="87">
        <v>833.33</v>
      </c>
      <c r="W154" s="48">
        <f t="shared" si="32"/>
        <v>0.12</v>
      </c>
      <c r="X154" s="68">
        <f t="shared" si="31"/>
        <v>733.33040000000005</v>
      </c>
      <c r="Y154" s="92"/>
      <c r="Z154" s="128"/>
      <c r="AA154" s="128"/>
      <c r="AB154" s="136" t="s">
        <v>24</v>
      </c>
      <c r="AC154" s="128" t="s">
        <v>24</v>
      </c>
      <c r="AD154" s="150" t="s">
        <v>291</v>
      </c>
      <c r="AE154" s="153" t="s">
        <v>26</v>
      </c>
      <c r="AF154" s="153" t="s">
        <v>35</v>
      </c>
    </row>
    <row r="155" spans="1:32">
      <c r="A155" s="18" t="s">
        <v>2581</v>
      </c>
      <c r="B155" s="66" t="s">
        <v>2582</v>
      </c>
      <c r="C155" s="64">
        <v>1</v>
      </c>
      <c r="D155" s="85" t="s">
        <v>22</v>
      </c>
      <c r="E155" s="77" t="s">
        <v>24</v>
      </c>
      <c r="F155" s="87"/>
      <c r="G155" s="48"/>
      <c r="H155" s="68"/>
      <c r="I155" s="92"/>
      <c r="J155" s="128"/>
      <c r="K155" s="128"/>
      <c r="L155" s="136" t="s">
        <v>24</v>
      </c>
      <c r="M155" s="128" t="s">
        <v>24</v>
      </c>
      <c r="N155" s="150" t="s">
        <v>291</v>
      </c>
      <c r="O155" s="153" t="s">
        <v>26</v>
      </c>
      <c r="P155" s="153" t="s">
        <v>35</v>
      </c>
      <c r="Q155" s="39" t="s">
        <v>352</v>
      </c>
      <c r="R155" s="228" t="s">
        <v>353</v>
      </c>
      <c r="S155" s="64">
        <v>1</v>
      </c>
      <c r="T155" s="87" t="s">
        <v>22</v>
      </c>
      <c r="U155" s="103" t="s">
        <v>24</v>
      </c>
      <c r="V155" s="90"/>
      <c r="W155" s="111"/>
      <c r="X155" s="68">
        <f t="shared" si="31"/>
        <v>0</v>
      </c>
      <c r="Y155" s="92"/>
      <c r="Z155" s="128"/>
      <c r="AA155" s="128"/>
      <c r="AB155" s="136" t="s">
        <v>24</v>
      </c>
      <c r="AC155" s="128" t="s">
        <v>24</v>
      </c>
      <c r="AD155" s="150" t="s">
        <v>291</v>
      </c>
      <c r="AE155" s="153" t="s">
        <v>26</v>
      </c>
      <c r="AF155" s="153" t="s">
        <v>35</v>
      </c>
    </row>
    <row r="156" spans="1:32">
      <c r="A156" s="18" t="s">
        <v>2583</v>
      </c>
      <c r="B156" s="66" t="s">
        <v>2584</v>
      </c>
      <c r="C156" s="64">
        <v>1</v>
      </c>
      <c r="D156" s="85" t="s">
        <v>22</v>
      </c>
      <c r="E156" s="77" t="s">
        <v>24</v>
      </c>
      <c r="F156" s="87"/>
      <c r="G156" s="48"/>
      <c r="H156" s="68"/>
      <c r="I156" s="92"/>
      <c r="J156" s="128"/>
      <c r="K156" s="128"/>
      <c r="L156" s="136" t="s">
        <v>24</v>
      </c>
      <c r="M156" s="128" t="s">
        <v>24</v>
      </c>
      <c r="N156" s="150" t="s">
        <v>291</v>
      </c>
      <c r="O156" s="153" t="s">
        <v>26</v>
      </c>
      <c r="P156" s="153" t="s">
        <v>35</v>
      </c>
      <c r="Q156" s="39" t="s">
        <v>354</v>
      </c>
      <c r="R156" s="228" t="s">
        <v>355</v>
      </c>
      <c r="S156" s="64">
        <v>1</v>
      </c>
      <c r="T156" s="87" t="s">
        <v>22</v>
      </c>
      <c r="U156" s="103" t="s">
        <v>24</v>
      </c>
      <c r="V156" s="90"/>
      <c r="W156" s="111"/>
      <c r="X156" s="68">
        <f t="shared" si="31"/>
        <v>0</v>
      </c>
      <c r="Y156" s="92"/>
      <c r="Z156" s="128"/>
      <c r="AA156" s="128"/>
      <c r="AB156" s="136" t="s">
        <v>24</v>
      </c>
      <c r="AC156" s="128" t="s">
        <v>24</v>
      </c>
      <c r="AD156" s="150" t="s">
        <v>291</v>
      </c>
      <c r="AE156" s="153" t="s">
        <v>26</v>
      </c>
      <c r="AF156" s="153" t="s">
        <v>35</v>
      </c>
    </row>
    <row r="157" spans="1:32">
      <c r="A157" s="176" t="s">
        <v>2585</v>
      </c>
      <c r="B157" s="169" t="s">
        <v>2586</v>
      </c>
      <c r="C157" s="170">
        <v>1</v>
      </c>
      <c r="D157" s="171" t="s">
        <v>22</v>
      </c>
      <c r="E157" s="171" t="s">
        <v>2585</v>
      </c>
      <c r="F157" s="171">
        <v>1399.17</v>
      </c>
      <c r="G157" s="271">
        <f>rv_mbp13_hg</f>
        <v>0.18</v>
      </c>
      <c r="H157" s="178">
        <f t="shared" si="30"/>
        <v>1147.3194000000001</v>
      </c>
      <c r="I157" s="178" t="s">
        <v>290</v>
      </c>
      <c r="J157" s="179">
        <f>mbp13_3pl</f>
        <v>89</v>
      </c>
      <c r="K157" s="179">
        <f>H157+J157</f>
        <v>1236.3194000000001</v>
      </c>
      <c r="L157" s="136" t="s">
        <v>24</v>
      </c>
      <c r="M157" s="128">
        <v>0.3</v>
      </c>
      <c r="N157" s="150" t="s">
        <v>358</v>
      </c>
      <c r="O157" s="153" t="s">
        <v>26</v>
      </c>
      <c r="P157" s="153" t="s">
        <v>292</v>
      </c>
      <c r="Q157" s="217" t="s">
        <v>356</v>
      </c>
      <c r="R157" s="218" t="s">
        <v>357</v>
      </c>
      <c r="S157" s="189">
        <v>1</v>
      </c>
      <c r="T157" s="209" t="s">
        <v>22</v>
      </c>
      <c r="U157" s="209" t="s">
        <v>356</v>
      </c>
      <c r="V157" s="209">
        <v>1457.5</v>
      </c>
      <c r="W157" s="219">
        <f>rv_mbp13_hg</f>
        <v>0.18</v>
      </c>
      <c r="X157" s="114">
        <f t="shared" si="31"/>
        <v>1195.1500000000001</v>
      </c>
      <c r="Y157" s="114" t="s">
        <v>290</v>
      </c>
      <c r="Z157" s="124">
        <f>mbp13_3pl</f>
        <v>89</v>
      </c>
      <c r="AA157" s="124">
        <f>X157+Z157</f>
        <v>1284.1500000000001</v>
      </c>
      <c r="AB157" s="136" t="s">
        <v>24</v>
      </c>
      <c r="AC157" s="128">
        <v>0.3</v>
      </c>
      <c r="AD157" s="150" t="s">
        <v>358</v>
      </c>
      <c r="AE157" s="153" t="s">
        <v>26</v>
      </c>
      <c r="AF157" s="153" t="s">
        <v>292</v>
      </c>
    </row>
    <row r="158" spans="1:32">
      <c r="A158" s="18"/>
      <c r="B158" s="66"/>
      <c r="C158" s="64"/>
      <c r="D158" s="85"/>
      <c r="E158" s="77"/>
      <c r="F158" s="98"/>
      <c r="G158" s="48"/>
      <c r="H158" s="68"/>
      <c r="I158" s="68"/>
      <c r="J158" s="24"/>
      <c r="K158" s="24"/>
      <c r="L158" s="136"/>
      <c r="M158" s="128"/>
      <c r="N158" s="151"/>
      <c r="O158" s="20"/>
      <c r="P158" s="153"/>
      <c r="Q158" s="39" t="s">
        <v>359</v>
      </c>
      <c r="R158" s="228" t="s">
        <v>360</v>
      </c>
      <c r="S158" s="64">
        <v>1</v>
      </c>
      <c r="T158" s="87" t="s">
        <v>22</v>
      </c>
      <c r="U158" s="77" t="s">
        <v>24</v>
      </c>
      <c r="V158" s="98">
        <v>312.5</v>
      </c>
      <c r="W158" s="48">
        <f>rv_mbp13_hg_cto</f>
        <v>0.15</v>
      </c>
      <c r="X158" s="68">
        <f t="shared" si="31"/>
        <v>265.625</v>
      </c>
      <c r="Y158" s="68"/>
      <c r="Z158" s="24"/>
      <c r="AA158" s="24"/>
      <c r="AB158" s="136" t="s">
        <v>24</v>
      </c>
      <c r="AC158" s="128" t="s">
        <v>24</v>
      </c>
      <c r="AD158" s="150" t="s">
        <v>358</v>
      </c>
      <c r="AE158" s="153" t="s">
        <v>26</v>
      </c>
      <c r="AF158" s="153" t="s">
        <v>35</v>
      </c>
    </row>
    <row r="159" spans="1:32">
      <c r="A159" s="18" t="s">
        <v>2587</v>
      </c>
      <c r="B159" s="66" t="s">
        <v>2588</v>
      </c>
      <c r="C159" s="64">
        <v>1</v>
      </c>
      <c r="D159" s="85" t="s">
        <v>22</v>
      </c>
      <c r="E159" s="77" t="s">
        <v>24</v>
      </c>
      <c r="F159" s="98">
        <v>191.67</v>
      </c>
      <c r="G159" s="48">
        <f>rv_mbp13_hg_cto</f>
        <v>0.15</v>
      </c>
      <c r="H159" s="68">
        <f t="shared" si="30"/>
        <v>162.9195</v>
      </c>
      <c r="I159" s="68"/>
      <c r="J159" s="24"/>
      <c r="K159" s="24"/>
      <c r="L159" s="136" t="s">
        <v>24</v>
      </c>
      <c r="M159" s="128" t="s">
        <v>24</v>
      </c>
      <c r="N159" s="151" t="s">
        <v>358</v>
      </c>
      <c r="O159" s="20" t="s">
        <v>26</v>
      </c>
      <c r="P159" s="153" t="s">
        <v>35</v>
      </c>
      <c r="Q159" s="39" t="s">
        <v>361</v>
      </c>
      <c r="R159" s="228" t="s">
        <v>362</v>
      </c>
      <c r="S159" s="64">
        <v>1</v>
      </c>
      <c r="T159" s="87" t="s">
        <v>22</v>
      </c>
      <c r="U159" s="103" t="s">
        <v>24</v>
      </c>
      <c r="V159" s="98">
        <v>208.33</v>
      </c>
      <c r="W159" s="48">
        <f>rv_mbp13_hg_cto</f>
        <v>0.15</v>
      </c>
      <c r="X159" s="68">
        <f t="shared" si="31"/>
        <v>177.0805</v>
      </c>
      <c r="Y159" s="68"/>
      <c r="Z159" s="24"/>
      <c r="AA159" s="24"/>
      <c r="AB159" s="136" t="s">
        <v>24</v>
      </c>
      <c r="AC159" s="128" t="s">
        <v>24</v>
      </c>
      <c r="AD159" s="150" t="s">
        <v>358</v>
      </c>
      <c r="AE159" s="153" t="s">
        <v>26</v>
      </c>
      <c r="AF159" s="153" t="s">
        <v>35</v>
      </c>
    </row>
    <row r="160" spans="1:32">
      <c r="A160" s="18" t="s">
        <v>2589</v>
      </c>
      <c r="B160" s="66" t="s">
        <v>2590</v>
      </c>
      <c r="C160" s="64">
        <v>1</v>
      </c>
      <c r="D160" s="85" t="s">
        <v>22</v>
      </c>
      <c r="E160" s="77" t="s">
        <v>24</v>
      </c>
      <c r="F160" s="98">
        <v>191.67</v>
      </c>
      <c r="G160" s="48">
        <f>rv_mbp13_hg_cto</f>
        <v>0.15</v>
      </c>
      <c r="H160" s="68">
        <f t="shared" si="30"/>
        <v>162.9195</v>
      </c>
      <c r="I160" s="92"/>
      <c r="J160" s="128"/>
      <c r="K160" s="128"/>
      <c r="L160" s="136" t="s">
        <v>24</v>
      </c>
      <c r="M160" s="128" t="s">
        <v>24</v>
      </c>
      <c r="N160" s="151" t="s">
        <v>358</v>
      </c>
      <c r="O160" s="20" t="s">
        <v>26</v>
      </c>
      <c r="P160" s="153" t="s">
        <v>35</v>
      </c>
      <c r="Q160" s="39" t="s">
        <v>363</v>
      </c>
      <c r="R160" s="228" t="s">
        <v>364</v>
      </c>
      <c r="S160" s="64">
        <v>1</v>
      </c>
      <c r="T160" s="87" t="s">
        <v>22</v>
      </c>
      <c r="U160" s="77" t="s">
        <v>24</v>
      </c>
      <c r="V160" s="98">
        <v>208.33</v>
      </c>
      <c r="W160" s="48">
        <f>rv_mbp13_hg_cto</f>
        <v>0.15</v>
      </c>
      <c r="X160" s="68">
        <f t="shared" si="31"/>
        <v>177.0805</v>
      </c>
      <c r="Y160" s="92"/>
      <c r="Z160" s="128"/>
      <c r="AA160" s="128"/>
      <c r="AB160" s="136" t="s">
        <v>24</v>
      </c>
      <c r="AC160" s="128" t="s">
        <v>24</v>
      </c>
      <c r="AD160" s="150" t="s">
        <v>358</v>
      </c>
      <c r="AE160" s="153" t="s">
        <v>26</v>
      </c>
      <c r="AF160" s="153" t="s">
        <v>35</v>
      </c>
    </row>
    <row r="161" spans="1:32">
      <c r="A161" s="18" t="s">
        <v>2591</v>
      </c>
      <c r="B161" s="66" t="s">
        <v>2592</v>
      </c>
      <c r="C161" s="64">
        <v>1</v>
      </c>
      <c r="D161" s="85" t="s">
        <v>22</v>
      </c>
      <c r="E161" s="77" t="s">
        <v>24</v>
      </c>
      <c r="F161" s="87">
        <v>575</v>
      </c>
      <c r="G161" s="48">
        <f>rv_mbp13_hg_cto</f>
        <v>0.15</v>
      </c>
      <c r="H161" s="68">
        <f t="shared" si="30"/>
        <v>488.75</v>
      </c>
      <c r="I161" s="92"/>
      <c r="J161" s="128"/>
      <c r="K161" s="128"/>
      <c r="L161" s="136" t="s">
        <v>24</v>
      </c>
      <c r="M161" s="128" t="s">
        <v>24</v>
      </c>
      <c r="N161" s="150" t="s">
        <v>358</v>
      </c>
      <c r="O161" s="153" t="s">
        <v>26</v>
      </c>
      <c r="P161" s="153" t="s">
        <v>35</v>
      </c>
      <c r="Q161" s="39" t="s">
        <v>365</v>
      </c>
      <c r="R161" s="228" t="s">
        <v>366</v>
      </c>
      <c r="S161" s="64">
        <v>1</v>
      </c>
      <c r="T161" s="87" t="s">
        <v>22</v>
      </c>
      <c r="U161" s="77" t="s">
        <v>24</v>
      </c>
      <c r="V161" s="87">
        <v>625</v>
      </c>
      <c r="W161" s="48">
        <f>rv_mbp13_hg_cto</f>
        <v>0.15</v>
      </c>
      <c r="X161" s="68">
        <f t="shared" si="31"/>
        <v>531.25</v>
      </c>
      <c r="Y161" s="92"/>
      <c r="Z161" s="128"/>
      <c r="AA161" s="128"/>
      <c r="AB161" s="136" t="s">
        <v>24</v>
      </c>
      <c r="AC161" s="128" t="s">
        <v>24</v>
      </c>
      <c r="AD161" s="150" t="s">
        <v>358</v>
      </c>
      <c r="AE161" s="153" t="s">
        <v>26</v>
      </c>
      <c r="AF161" s="153" t="s">
        <v>35</v>
      </c>
    </row>
    <row r="162" spans="1:32">
      <c r="A162" s="18" t="s">
        <v>2593</v>
      </c>
      <c r="B162" s="66" t="s">
        <v>2594</v>
      </c>
      <c r="C162" s="64">
        <v>1</v>
      </c>
      <c r="D162" s="85" t="s">
        <v>22</v>
      </c>
      <c r="E162" s="77" t="s">
        <v>24</v>
      </c>
      <c r="F162" s="87"/>
      <c r="G162" s="48"/>
      <c r="H162" s="68"/>
      <c r="I162" s="92"/>
      <c r="J162" s="128"/>
      <c r="K162" s="128"/>
      <c r="L162" s="136" t="s">
        <v>24</v>
      </c>
      <c r="M162" s="128" t="s">
        <v>24</v>
      </c>
      <c r="N162" s="150" t="s">
        <v>358</v>
      </c>
      <c r="O162" s="153" t="s">
        <v>26</v>
      </c>
      <c r="P162" s="153" t="s">
        <v>35</v>
      </c>
      <c r="Q162" s="39" t="s">
        <v>367</v>
      </c>
      <c r="R162" s="228" t="s">
        <v>368</v>
      </c>
      <c r="S162" s="64">
        <v>1</v>
      </c>
      <c r="T162" s="87" t="s">
        <v>22</v>
      </c>
      <c r="U162" s="77" t="s">
        <v>24</v>
      </c>
      <c r="V162" s="87"/>
      <c r="W162" s="111"/>
      <c r="X162" s="68">
        <f t="shared" si="31"/>
        <v>0</v>
      </c>
      <c r="Y162" s="92"/>
      <c r="Z162" s="128"/>
      <c r="AA162" s="128"/>
      <c r="AB162" s="136" t="s">
        <v>24</v>
      </c>
      <c r="AC162" s="128" t="s">
        <v>24</v>
      </c>
      <c r="AD162" s="150" t="s">
        <v>358</v>
      </c>
      <c r="AE162" s="153" t="s">
        <v>26</v>
      </c>
      <c r="AF162" s="153" t="s">
        <v>35</v>
      </c>
    </row>
    <row r="163" spans="1:32">
      <c r="A163" s="18" t="s">
        <v>2595</v>
      </c>
      <c r="B163" s="66" t="s">
        <v>2596</v>
      </c>
      <c r="C163" s="64">
        <v>1</v>
      </c>
      <c r="D163" s="85" t="s">
        <v>22</v>
      </c>
      <c r="E163" s="77" t="s">
        <v>24</v>
      </c>
      <c r="F163" s="87"/>
      <c r="G163" s="48"/>
      <c r="H163" s="68"/>
      <c r="I163" s="92"/>
      <c r="J163" s="128"/>
      <c r="K163" s="128"/>
      <c r="L163" s="136" t="s">
        <v>24</v>
      </c>
      <c r="M163" s="128" t="s">
        <v>24</v>
      </c>
      <c r="N163" s="150" t="s">
        <v>358</v>
      </c>
      <c r="O163" s="153" t="s">
        <v>26</v>
      </c>
      <c r="P163" s="153" t="s">
        <v>35</v>
      </c>
      <c r="Q163" s="39" t="s">
        <v>369</v>
      </c>
      <c r="R163" s="228" t="s">
        <v>370</v>
      </c>
      <c r="S163" s="64">
        <v>1</v>
      </c>
      <c r="T163" s="87" t="s">
        <v>22</v>
      </c>
      <c r="U163" s="77" t="s">
        <v>24</v>
      </c>
      <c r="V163" s="87"/>
      <c r="W163" s="111"/>
      <c r="X163" s="68">
        <f t="shared" si="31"/>
        <v>0</v>
      </c>
      <c r="Y163" s="92"/>
      <c r="Z163" s="128"/>
      <c r="AA163" s="128"/>
      <c r="AB163" s="136" t="s">
        <v>24</v>
      </c>
      <c r="AC163" s="128" t="s">
        <v>24</v>
      </c>
      <c r="AD163" s="150" t="s">
        <v>358</v>
      </c>
      <c r="AE163" s="153" t="s">
        <v>26</v>
      </c>
      <c r="AF163" s="153" t="s">
        <v>35</v>
      </c>
    </row>
    <row r="164" spans="1:32">
      <c r="A164" s="176" t="s">
        <v>2597</v>
      </c>
      <c r="B164" s="169" t="s">
        <v>2598</v>
      </c>
      <c r="C164" s="170">
        <v>1</v>
      </c>
      <c r="D164" s="171" t="s">
        <v>22</v>
      </c>
      <c r="E164" s="171" t="s">
        <v>2597</v>
      </c>
      <c r="F164" s="171">
        <v>1399.17</v>
      </c>
      <c r="G164" s="271">
        <f>rv_mbp13_hg</f>
        <v>0.18</v>
      </c>
      <c r="H164" s="178">
        <f t="shared" si="30"/>
        <v>1147.3194000000001</v>
      </c>
      <c r="I164" s="178" t="s">
        <v>290</v>
      </c>
      <c r="J164" s="179">
        <f>mbp13_3pl</f>
        <v>89</v>
      </c>
      <c r="K164" s="179">
        <f>H164+J164</f>
        <v>1236.3194000000001</v>
      </c>
      <c r="L164" s="136" t="s">
        <v>24</v>
      </c>
      <c r="M164" s="128">
        <v>0.3</v>
      </c>
      <c r="N164" s="150" t="s">
        <v>358</v>
      </c>
      <c r="O164" s="153" t="s">
        <v>26</v>
      </c>
      <c r="P164" s="153" t="s">
        <v>292</v>
      </c>
      <c r="Q164" s="217" t="s">
        <v>371</v>
      </c>
      <c r="R164" s="218" t="s">
        <v>372</v>
      </c>
      <c r="S164" s="189">
        <v>1</v>
      </c>
      <c r="T164" s="209" t="s">
        <v>22</v>
      </c>
      <c r="U164" s="209" t="s">
        <v>371</v>
      </c>
      <c r="V164" s="209">
        <v>1457.5</v>
      </c>
      <c r="W164" s="219">
        <f>rv_mbp13_hg</f>
        <v>0.18</v>
      </c>
      <c r="X164" s="114">
        <f t="shared" si="31"/>
        <v>1195.1500000000001</v>
      </c>
      <c r="Y164" s="114" t="s">
        <v>290</v>
      </c>
      <c r="Z164" s="124">
        <f>mbp13_3pl</f>
        <v>89</v>
      </c>
      <c r="AA164" s="124">
        <f>X164+Z164</f>
        <v>1284.1500000000001</v>
      </c>
      <c r="AB164" s="136" t="s">
        <v>24</v>
      </c>
      <c r="AC164" s="128">
        <v>0.3</v>
      </c>
      <c r="AD164" s="150" t="s">
        <v>358</v>
      </c>
      <c r="AE164" s="153" t="s">
        <v>26</v>
      </c>
      <c r="AF164" s="153" t="s">
        <v>292</v>
      </c>
    </row>
    <row r="165" spans="1:32">
      <c r="A165" s="18"/>
      <c r="B165" s="66"/>
      <c r="C165" s="64"/>
      <c r="D165" s="85"/>
      <c r="E165" s="77"/>
      <c r="F165" s="98"/>
      <c r="G165" s="48"/>
      <c r="H165" s="68"/>
      <c r="I165" s="68"/>
      <c r="J165" s="24"/>
      <c r="K165" s="24"/>
      <c r="L165" s="136"/>
      <c r="M165" s="128"/>
      <c r="N165" s="151"/>
      <c r="O165" s="20"/>
      <c r="P165" s="153"/>
      <c r="Q165" s="39" t="s">
        <v>373</v>
      </c>
      <c r="R165" s="228" t="s">
        <v>374</v>
      </c>
      <c r="S165" s="64">
        <v>1</v>
      </c>
      <c r="T165" s="87" t="s">
        <v>22</v>
      </c>
      <c r="U165" s="77" t="s">
        <v>24</v>
      </c>
      <c r="V165" s="98">
        <v>312.5</v>
      </c>
      <c r="W165" s="48">
        <f>rv_mbp13_hg_cto</f>
        <v>0.15</v>
      </c>
      <c r="X165" s="68">
        <f t="shared" si="31"/>
        <v>265.625</v>
      </c>
      <c r="Y165" s="68"/>
      <c r="Z165" s="24"/>
      <c r="AA165" s="24"/>
      <c r="AB165" s="136" t="s">
        <v>24</v>
      </c>
      <c r="AC165" s="128" t="s">
        <v>24</v>
      </c>
      <c r="AD165" s="150" t="s">
        <v>358</v>
      </c>
      <c r="AE165" s="153" t="s">
        <v>26</v>
      </c>
      <c r="AF165" s="153" t="s">
        <v>35</v>
      </c>
    </row>
    <row r="166" spans="1:32">
      <c r="A166" s="18" t="s">
        <v>2599</v>
      </c>
      <c r="B166" s="66" t="s">
        <v>2600</v>
      </c>
      <c r="C166" s="64">
        <v>1</v>
      </c>
      <c r="D166" s="85" t="s">
        <v>22</v>
      </c>
      <c r="E166" s="77" t="s">
        <v>24</v>
      </c>
      <c r="F166" s="98">
        <v>191.67</v>
      </c>
      <c r="G166" s="48">
        <f>rv_mbp13_hg_cto</f>
        <v>0.15</v>
      </c>
      <c r="H166" s="68">
        <f t="shared" si="30"/>
        <v>162.9195</v>
      </c>
      <c r="I166" s="68"/>
      <c r="J166" s="24"/>
      <c r="K166" s="24"/>
      <c r="L166" s="136" t="s">
        <v>24</v>
      </c>
      <c r="M166" s="128" t="s">
        <v>24</v>
      </c>
      <c r="N166" s="151" t="s">
        <v>358</v>
      </c>
      <c r="O166" s="20" t="s">
        <v>26</v>
      </c>
      <c r="P166" s="153" t="s">
        <v>35</v>
      </c>
      <c r="Q166" s="39" t="s">
        <v>375</v>
      </c>
      <c r="R166" s="228" t="s">
        <v>376</v>
      </c>
      <c r="S166" s="64">
        <v>1</v>
      </c>
      <c r="T166" s="87" t="s">
        <v>22</v>
      </c>
      <c r="U166" s="103" t="s">
        <v>24</v>
      </c>
      <c r="V166" s="98">
        <v>208.33</v>
      </c>
      <c r="W166" s="48">
        <f>rv_mbp13_hg_cto</f>
        <v>0.15</v>
      </c>
      <c r="X166" s="68">
        <f t="shared" si="31"/>
        <v>177.0805</v>
      </c>
      <c r="Y166" s="68"/>
      <c r="Z166" s="24"/>
      <c r="AA166" s="24"/>
      <c r="AB166" s="136" t="s">
        <v>24</v>
      </c>
      <c r="AC166" s="128" t="s">
        <v>24</v>
      </c>
      <c r="AD166" s="150" t="s">
        <v>358</v>
      </c>
      <c r="AE166" s="153" t="s">
        <v>26</v>
      </c>
      <c r="AF166" s="153" t="s">
        <v>35</v>
      </c>
    </row>
    <row r="167" spans="1:32">
      <c r="A167" s="18" t="s">
        <v>2601</v>
      </c>
      <c r="B167" s="66" t="s">
        <v>2602</v>
      </c>
      <c r="C167" s="64">
        <v>1</v>
      </c>
      <c r="D167" s="85" t="s">
        <v>22</v>
      </c>
      <c r="E167" s="77" t="s">
        <v>24</v>
      </c>
      <c r="F167" s="87">
        <v>191.67</v>
      </c>
      <c r="G167" s="48">
        <f>rv_mbp13_hg_cto</f>
        <v>0.15</v>
      </c>
      <c r="H167" s="68">
        <f t="shared" si="30"/>
        <v>162.9195</v>
      </c>
      <c r="I167" s="68"/>
      <c r="J167" s="24"/>
      <c r="K167" s="24"/>
      <c r="L167" s="136" t="s">
        <v>24</v>
      </c>
      <c r="M167" s="128" t="s">
        <v>24</v>
      </c>
      <c r="N167" s="150" t="s">
        <v>358</v>
      </c>
      <c r="O167" s="153" t="s">
        <v>26</v>
      </c>
      <c r="P167" s="153" t="s">
        <v>35</v>
      </c>
      <c r="Q167" s="39" t="s">
        <v>377</v>
      </c>
      <c r="R167" s="228" t="s">
        <v>378</v>
      </c>
      <c r="S167" s="64">
        <v>1</v>
      </c>
      <c r="T167" s="87" t="s">
        <v>22</v>
      </c>
      <c r="U167" s="77" t="s">
        <v>24</v>
      </c>
      <c r="V167" s="87">
        <v>208.33</v>
      </c>
      <c r="W167" s="48">
        <f>rv_mbp13_hg_cto</f>
        <v>0.15</v>
      </c>
      <c r="X167" s="68">
        <f t="shared" si="31"/>
        <v>177.0805</v>
      </c>
      <c r="Y167" s="68"/>
      <c r="Z167" s="24"/>
      <c r="AA167" s="24"/>
      <c r="AB167" s="136" t="s">
        <v>24</v>
      </c>
      <c r="AC167" s="128" t="s">
        <v>24</v>
      </c>
      <c r="AD167" s="150" t="s">
        <v>358</v>
      </c>
      <c r="AE167" s="153" t="s">
        <v>26</v>
      </c>
      <c r="AF167" s="153" t="s">
        <v>35</v>
      </c>
    </row>
    <row r="168" spans="1:32">
      <c r="A168" s="18" t="s">
        <v>2603</v>
      </c>
      <c r="B168" s="66" t="s">
        <v>2604</v>
      </c>
      <c r="C168" s="64">
        <v>1</v>
      </c>
      <c r="D168" s="85" t="s">
        <v>22</v>
      </c>
      <c r="E168" s="77" t="s">
        <v>24</v>
      </c>
      <c r="F168" s="87">
        <v>575</v>
      </c>
      <c r="G168" s="48">
        <f>rv_mbp13_hg_cto</f>
        <v>0.15</v>
      </c>
      <c r="H168" s="68">
        <f t="shared" si="30"/>
        <v>488.75</v>
      </c>
      <c r="I168" s="68"/>
      <c r="J168" s="24"/>
      <c r="K168" s="24"/>
      <c r="L168" s="136" t="s">
        <v>24</v>
      </c>
      <c r="M168" s="128" t="s">
        <v>24</v>
      </c>
      <c r="N168" s="150" t="s">
        <v>358</v>
      </c>
      <c r="O168" s="153" t="s">
        <v>26</v>
      </c>
      <c r="P168" s="153" t="s">
        <v>35</v>
      </c>
      <c r="Q168" s="39" t="s">
        <v>379</v>
      </c>
      <c r="R168" s="228" t="s">
        <v>380</v>
      </c>
      <c r="S168" s="64">
        <v>1</v>
      </c>
      <c r="T168" s="87" t="s">
        <v>22</v>
      </c>
      <c r="U168" s="77" t="s">
        <v>24</v>
      </c>
      <c r="V168" s="87">
        <v>625</v>
      </c>
      <c r="W168" s="48">
        <f>rv_mbp13_hg_cto</f>
        <v>0.15</v>
      </c>
      <c r="X168" s="68">
        <f t="shared" si="31"/>
        <v>531.25</v>
      </c>
      <c r="Y168" s="68"/>
      <c r="Z168" s="24"/>
      <c r="AA168" s="24"/>
      <c r="AB168" s="136" t="s">
        <v>24</v>
      </c>
      <c r="AC168" s="128" t="s">
        <v>24</v>
      </c>
      <c r="AD168" s="150" t="s">
        <v>358</v>
      </c>
      <c r="AE168" s="153" t="s">
        <v>26</v>
      </c>
      <c r="AF168" s="153" t="s">
        <v>35</v>
      </c>
    </row>
    <row r="169" spans="1:32">
      <c r="A169" s="18" t="s">
        <v>2605</v>
      </c>
      <c r="B169" s="66" t="s">
        <v>2606</v>
      </c>
      <c r="C169" s="64">
        <v>1</v>
      </c>
      <c r="D169" s="85" t="s">
        <v>22</v>
      </c>
      <c r="E169" s="77" t="s">
        <v>24</v>
      </c>
      <c r="F169" s="87"/>
      <c r="G169" s="48"/>
      <c r="H169" s="68"/>
      <c r="I169" s="68"/>
      <c r="J169" s="24"/>
      <c r="K169" s="24"/>
      <c r="L169" s="136" t="s">
        <v>24</v>
      </c>
      <c r="M169" s="128" t="s">
        <v>24</v>
      </c>
      <c r="N169" s="150" t="s">
        <v>358</v>
      </c>
      <c r="O169" s="153" t="s">
        <v>26</v>
      </c>
      <c r="P169" s="153" t="s">
        <v>35</v>
      </c>
      <c r="Q169" s="39" t="s">
        <v>381</v>
      </c>
      <c r="R169" s="228" t="s">
        <v>382</v>
      </c>
      <c r="S169" s="64">
        <v>1</v>
      </c>
      <c r="T169" s="87" t="s">
        <v>22</v>
      </c>
      <c r="U169" s="77" t="s">
        <v>24</v>
      </c>
      <c r="V169" s="87"/>
      <c r="W169" s="48"/>
      <c r="X169" s="68">
        <f t="shared" si="31"/>
        <v>0</v>
      </c>
      <c r="Y169" s="68"/>
      <c r="Z169" s="24"/>
      <c r="AA169" s="24"/>
      <c r="AB169" s="136" t="s">
        <v>24</v>
      </c>
      <c r="AC169" s="128" t="s">
        <v>24</v>
      </c>
      <c r="AD169" s="150" t="s">
        <v>358</v>
      </c>
      <c r="AE169" s="153" t="s">
        <v>26</v>
      </c>
      <c r="AF169" s="153" t="s">
        <v>35</v>
      </c>
    </row>
    <row r="170" spans="1:32">
      <c r="A170" s="18" t="s">
        <v>2607</v>
      </c>
      <c r="B170" s="66" t="s">
        <v>2608</v>
      </c>
      <c r="C170" s="64">
        <v>1</v>
      </c>
      <c r="D170" s="85" t="s">
        <v>22</v>
      </c>
      <c r="E170" s="77" t="s">
        <v>24</v>
      </c>
      <c r="F170" s="87"/>
      <c r="G170" s="48"/>
      <c r="H170" s="68"/>
      <c r="I170" s="68"/>
      <c r="J170" s="24"/>
      <c r="K170" s="24"/>
      <c r="L170" s="136" t="s">
        <v>24</v>
      </c>
      <c r="M170" s="128" t="s">
        <v>24</v>
      </c>
      <c r="N170" s="150" t="s">
        <v>358</v>
      </c>
      <c r="O170" s="153" t="s">
        <v>26</v>
      </c>
      <c r="P170" s="153" t="s">
        <v>35</v>
      </c>
      <c r="Q170" s="39" t="s">
        <v>383</v>
      </c>
      <c r="R170" s="228" t="s">
        <v>384</v>
      </c>
      <c r="S170" s="64">
        <v>1</v>
      </c>
      <c r="T170" s="87" t="s">
        <v>22</v>
      </c>
      <c r="U170" s="77" t="s">
        <v>24</v>
      </c>
      <c r="V170" s="87"/>
      <c r="W170" s="111"/>
      <c r="X170" s="68">
        <f t="shared" si="31"/>
        <v>0</v>
      </c>
      <c r="Y170" s="68"/>
      <c r="Z170" s="24"/>
      <c r="AA170" s="24"/>
      <c r="AB170" s="136" t="s">
        <v>24</v>
      </c>
      <c r="AC170" s="128" t="s">
        <v>24</v>
      </c>
      <c r="AD170" s="150" t="s">
        <v>358</v>
      </c>
      <c r="AE170" s="153" t="s">
        <v>26</v>
      </c>
      <c r="AF170" s="153" t="s">
        <v>35</v>
      </c>
    </row>
    <row r="171" spans="1:32">
      <c r="A171" s="25" t="s">
        <v>385</v>
      </c>
      <c r="B171" s="26" t="s">
        <v>386</v>
      </c>
      <c r="C171" s="72">
        <v>1</v>
      </c>
      <c r="D171" s="83" t="s">
        <v>22</v>
      </c>
      <c r="E171" s="83" t="s">
        <v>385</v>
      </c>
      <c r="F171" s="83">
        <v>1774.17</v>
      </c>
      <c r="G171" s="109">
        <f>rv_mbp13t</f>
        <v>0.15</v>
      </c>
      <c r="H171" s="114">
        <f t="shared" si="30"/>
        <v>1508.0445</v>
      </c>
      <c r="I171" s="114" t="s">
        <v>290</v>
      </c>
      <c r="J171" s="124">
        <f>mbp13_3pl</f>
        <v>89</v>
      </c>
      <c r="K171" s="124">
        <f>H171+J171</f>
        <v>1597.0445</v>
      </c>
      <c r="L171" s="136" t="s">
        <v>24</v>
      </c>
      <c r="M171" s="128">
        <v>0.3</v>
      </c>
      <c r="N171" s="150" t="s">
        <v>387</v>
      </c>
      <c r="O171" s="153" t="s">
        <v>26</v>
      </c>
      <c r="P171" s="153" t="s">
        <v>292</v>
      </c>
      <c r="Q171" s="217" t="s">
        <v>385</v>
      </c>
      <c r="R171" s="218" t="s">
        <v>386</v>
      </c>
      <c r="S171" s="189">
        <v>1</v>
      </c>
      <c r="T171" s="209" t="s">
        <v>22</v>
      </c>
      <c r="U171" s="209" t="s">
        <v>385</v>
      </c>
      <c r="V171" s="209">
        <v>1774.17</v>
      </c>
      <c r="W171" s="219">
        <f>rv_mbp13t</f>
        <v>0.15</v>
      </c>
      <c r="X171" s="114">
        <f t="shared" si="31"/>
        <v>1508.0445</v>
      </c>
      <c r="Y171" s="114" t="s">
        <v>290</v>
      </c>
      <c r="Z171" s="124">
        <f>mbp13_3pl</f>
        <v>89</v>
      </c>
      <c r="AA171" s="124">
        <f>X171+Z171</f>
        <v>1597.0445</v>
      </c>
      <c r="AB171" s="136" t="s">
        <v>24</v>
      </c>
      <c r="AC171" s="128">
        <v>0.3</v>
      </c>
      <c r="AD171" s="150" t="s">
        <v>387</v>
      </c>
      <c r="AE171" s="153" t="s">
        <v>26</v>
      </c>
      <c r="AF171" s="153" t="s">
        <v>292</v>
      </c>
    </row>
    <row r="172" spans="1:32">
      <c r="A172" s="18" t="s">
        <v>388</v>
      </c>
      <c r="B172" s="66" t="s">
        <v>389</v>
      </c>
      <c r="C172" s="64">
        <v>1</v>
      </c>
      <c r="D172" s="85" t="s">
        <v>22</v>
      </c>
      <c r="E172" s="77" t="s">
        <v>24</v>
      </c>
      <c r="F172" s="98">
        <v>191.67</v>
      </c>
      <c r="G172" s="48">
        <f>rv_mbp13t_cto</f>
        <v>0.12</v>
      </c>
      <c r="H172" s="68">
        <f t="shared" si="30"/>
        <v>168.6696</v>
      </c>
      <c r="I172" s="68"/>
      <c r="J172" s="24"/>
      <c r="K172" s="24"/>
      <c r="L172" s="136" t="s">
        <v>24</v>
      </c>
      <c r="M172" s="128" t="s">
        <v>24</v>
      </c>
      <c r="N172" s="151" t="s">
        <v>387</v>
      </c>
      <c r="O172" s="20" t="s">
        <v>26</v>
      </c>
      <c r="P172" s="153" t="s">
        <v>35</v>
      </c>
      <c r="Q172" s="39" t="s">
        <v>388</v>
      </c>
      <c r="R172" s="228" t="s">
        <v>389</v>
      </c>
      <c r="S172" s="64">
        <v>1</v>
      </c>
      <c r="T172" s="87" t="s">
        <v>22</v>
      </c>
      <c r="U172" s="77" t="s">
        <v>24</v>
      </c>
      <c r="V172" s="98">
        <v>208.33</v>
      </c>
      <c r="W172" s="48">
        <f>rv_mbp13t_cto</f>
        <v>0.12</v>
      </c>
      <c r="X172" s="68">
        <f t="shared" si="31"/>
        <v>183.3304</v>
      </c>
      <c r="Y172" s="68"/>
      <c r="Z172" s="24"/>
      <c r="AA172" s="24"/>
      <c r="AB172" s="136" t="s">
        <v>24</v>
      </c>
      <c r="AC172" s="128" t="s">
        <v>24</v>
      </c>
      <c r="AD172" s="150" t="s">
        <v>387</v>
      </c>
      <c r="AE172" s="153" t="s">
        <v>26</v>
      </c>
      <c r="AF172" s="153" t="s">
        <v>35</v>
      </c>
    </row>
    <row r="173" spans="1:32">
      <c r="A173" s="18" t="s">
        <v>390</v>
      </c>
      <c r="B173" s="66" t="s">
        <v>391</v>
      </c>
      <c r="C173" s="64">
        <v>1</v>
      </c>
      <c r="D173" s="85" t="s">
        <v>22</v>
      </c>
      <c r="E173" s="77" t="s">
        <v>24</v>
      </c>
      <c r="F173" s="98">
        <v>383.33</v>
      </c>
      <c r="G173" s="48">
        <f>rv_mbp13t_cto</f>
        <v>0.12</v>
      </c>
      <c r="H173" s="68">
        <f t="shared" ref="H173" si="34">F173-(F173*G173)</f>
        <v>337.3304</v>
      </c>
      <c r="I173" s="68"/>
      <c r="J173" s="24"/>
      <c r="K173" s="24"/>
      <c r="L173" s="136" t="s">
        <v>24</v>
      </c>
      <c r="M173" s="128" t="s">
        <v>24</v>
      </c>
      <c r="N173" s="151" t="s">
        <v>387</v>
      </c>
      <c r="O173" s="20" t="s">
        <v>26</v>
      </c>
      <c r="P173" s="153" t="s">
        <v>35</v>
      </c>
      <c r="Q173" s="39" t="s">
        <v>390</v>
      </c>
      <c r="R173" s="228" t="s">
        <v>391</v>
      </c>
      <c r="S173" s="64">
        <v>1</v>
      </c>
      <c r="T173" s="87" t="s">
        <v>22</v>
      </c>
      <c r="U173" s="77" t="s">
        <v>24</v>
      </c>
      <c r="V173" s="98">
        <v>416.67</v>
      </c>
      <c r="W173" s="48">
        <f>rv_mbp13t_cto</f>
        <v>0.12</v>
      </c>
      <c r="X173" s="68">
        <f t="shared" si="31"/>
        <v>366.6696</v>
      </c>
      <c r="Y173" s="68"/>
      <c r="Z173" s="24"/>
      <c r="AA173" s="24"/>
      <c r="AB173" s="136" t="s">
        <v>24</v>
      </c>
      <c r="AC173" s="128" t="s">
        <v>24</v>
      </c>
      <c r="AD173" s="150" t="s">
        <v>387</v>
      </c>
      <c r="AE173" s="153" t="s">
        <v>26</v>
      </c>
      <c r="AF173" s="153" t="s">
        <v>35</v>
      </c>
    </row>
    <row r="174" spans="1:32">
      <c r="A174" s="18" t="s">
        <v>392</v>
      </c>
      <c r="B174" s="66" t="s">
        <v>393</v>
      </c>
      <c r="C174" s="64">
        <v>1</v>
      </c>
      <c r="D174" s="85" t="s">
        <v>22</v>
      </c>
      <c r="E174" s="77" t="s">
        <v>24</v>
      </c>
      <c r="F174" s="98">
        <v>191.67</v>
      </c>
      <c r="G174" s="48">
        <f>rv_mbp13t_cto</f>
        <v>0.12</v>
      </c>
      <c r="H174" s="68">
        <f>F174-(F174*G174)</f>
        <v>168.6696</v>
      </c>
      <c r="I174" s="68"/>
      <c r="J174" s="24"/>
      <c r="K174" s="24"/>
      <c r="L174" s="136" t="s">
        <v>24</v>
      </c>
      <c r="M174" s="128" t="s">
        <v>24</v>
      </c>
      <c r="N174" s="151" t="s">
        <v>387</v>
      </c>
      <c r="O174" s="20" t="s">
        <v>26</v>
      </c>
      <c r="P174" s="153" t="s">
        <v>35</v>
      </c>
      <c r="Q174" s="39" t="s">
        <v>392</v>
      </c>
      <c r="R174" s="228" t="s">
        <v>393</v>
      </c>
      <c r="S174" s="64">
        <v>1</v>
      </c>
      <c r="T174" s="87" t="s">
        <v>22</v>
      </c>
      <c r="U174" s="77" t="s">
        <v>24</v>
      </c>
      <c r="V174" s="98">
        <v>208.33333329999999</v>
      </c>
      <c r="W174" s="48">
        <f>rv_mbp13t_cto</f>
        <v>0.12</v>
      </c>
      <c r="X174" s="68">
        <f>V174-(V174*W174)</f>
        <v>183.33333330400001</v>
      </c>
      <c r="Y174" s="68"/>
      <c r="Z174" s="24"/>
      <c r="AA174" s="24"/>
      <c r="AB174" s="136" t="s">
        <v>24</v>
      </c>
      <c r="AC174" s="128" t="s">
        <v>24</v>
      </c>
      <c r="AD174" s="150" t="s">
        <v>387</v>
      </c>
      <c r="AE174" s="153" t="s">
        <v>26</v>
      </c>
      <c r="AF174" s="153" t="s">
        <v>35</v>
      </c>
    </row>
    <row r="175" spans="1:32">
      <c r="A175" s="18" t="s">
        <v>394</v>
      </c>
      <c r="B175" s="66" t="s">
        <v>395</v>
      </c>
      <c r="C175" s="64">
        <v>1</v>
      </c>
      <c r="D175" s="85" t="s">
        <v>22</v>
      </c>
      <c r="E175" s="77" t="s">
        <v>24</v>
      </c>
      <c r="F175" s="98">
        <v>575</v>
      </c>
      <c r="G175" s="48">
        <v>0.12</v>
      </c>
      <c r="H175" s="68">
        <f>F175-(F175*G175)</f>
        <v>506</v>
      </c>
      <c r="I175" s="68"/>
      <c r="J175" s="24"/>
      <c r="K175" s="24"/>
      <c r="L175" s="136"/>
      <c r="M175" s="128"/>
      <c r="N175" s="150"/>
      <c r="O175" s="153"/>
      <c r="P175" s="153"/>
      <c r="Q175" s="39" t="s">
        <v>394</v>
      </c>
      <c r="R175" s="228" t="s">
        <v>395</v>
      </c>
      <c r="S175" s="64">
        <v>1</v>
      </c>
      <c r="T175" s="87" t="s">
        <v>22</v>
      </c>
      <c r="U175" s="77" t="s">
        <v>24</v>
      </c>
      <c r="V175" s="98">
        <v>625</v>
      </c>
      <c r="W175" s="48">
        <v>0.12</v>
      </c>
      <c r="X175" s="68">
        <f>V175-(V175*W175)</f>
        <v>550</v>
      </c>
      <c r="Y175" s="68"/>
      <c r="Z175" s="24"/>
      <c r="AA175" s="24"/>
      <c r="AB175" s="136"/>
      <c r="AC175" s="128"/>
      <c r="AD175" s="150"/>
      <c r="AE175" s="153"/>
      <c r="AF175" s="153"/>
    </row>
    <row r="176" spans="1:32">
      <c r="A176" s="18" t="s">
        <v>396</v>
      </c>
      <c r="B176" s="66" t="s">
        <v>397</v>
      </c>
      <c r="C176" s="64">
        <v>1</v>
      </c>
      <c r="D176" s="85" t="s">
        <v>22</v>
      </c>
      <c r="E176" s="77" t="s">
        <v>24</v>
      </c>
      <c r="F176" s="98">
        <v>1150</v>
      </c>
      <c r="G176" s="48">
        <f>rv_mbp13t_cto</f>
        <v>0.12</v>
      </c>
      <c r="H176" s="68">
        <f t="shared" ref="H176" si="35">F176-(F176*G176)</f>
        <v>1012</v>
      </c>
      <c r="I176" s="68"/>
      <c r="J176" s="24"/>
      <c r="K176" s="24"/>
      <c r="L176" s="136" t="s">
        <v>24</v>
      </c>
      <c r="M176" s="128" t="s">
        <v>24</v>
      </c>
      <c r="N176" s="150" t="s">
        <v>387</v>
      </c>
      <c r="O176" s="153" t="s">
        <v>26</v>
      </c>
      <c r="P176" s="153" t="s">
        <v>35</v>
      </c>
      <c r="Q176" s="39" t="s">
        <v>396</v>
      </c>
      <c r="R176" s="228" t="s">
        <v>397</v>
      </c>
      <c r="S176" s="64">
        <v>1</v>
      </c>
      <c r="T176" s="87" t="s">
        <v>22</v>
      </c>
      <c r="U176" s="77" t="s">
        <v>24</v>
      </c>
      <c r="V176" s="98">
        <v>1250</v>
      </c>
      <c r="W176" s="48">
        <f>rv_mbp13t_cto</f>
        <v>0.12</v>
      </c>
      <c r="X176" s="68">
        <f t="shared" ref="X176:X201" si="36">V176-(V176*W176)</f>
        <v>1100</v>
      </c>
      <c r="Y176" s="68"/>
      <c r="Z176" s="24"/>
      <c r="AA176" s="24"/>
      <c r="AB176" s="136" t="s">
        <v>24</v>
      </c>
      <c r="AC176" s="128" t="s">
        <v>24</v>
      </c>
      <c r="AD176" s="150" t="s">
        <v>387</v>
      </c>
      <c r="AE176" s="153" t="s">
        <v>26</v>
      </c>
      <c r="AF176" s="153" t="s">
        <v>35</v>
      </c>
    </row>
    <row r="177" spans="1:32">
      <c r="A177" s="18" t="s">
        <v>398</v>
      </c>
      <c r="B177" s="66" t="s">
        <v>399</v>
      </c>
      <c r="C177" s="64">
        <v>1</v>
      </c>
      <c r="D177" s="85" t="s">
        <v>22</v>
      </c>
      <c r="E177" s="103" t="s">
        <v>24</v>
      </c>
      <c r="F177" s="90"/>
      <c r="G177" s="111"/>
      <c r="H177" s="68"/>
      <c r="I177" s="68"/>
      <c r="J177" s="24"/>
      <c r="K177" s="24"/>
      <c r="L177" s="136" t="s">
        <v>24</v>
      </c>
      <c r="M177" s="128" t="s">
        <v>24</v>
      </c>
      <c r="N177" s="150" t="s">
        <v>387</v>
      </c>
      <c r="O177" s="153" t="s">
        <v>26</v>
      </c>
      <c r="P177" s="153" t="s">
        <v>35</v>
      </c>
      <c r="Q177" s="39" t="s">
        <v>398</v>
      </c>
      <c r="R177" s="228" t="s">
        <v>399</v>
      </c>
      <c r="S177" s="64">
        <v>1</v>
      </c>
      <c r="T177" s="87" t="s">
        <v>22</v>
      </c>
      <c r="U177" s="103" t="s">
        <v>24</v>
      </c>
      <c r="V177" s="90"/>
      <c r="W177" s="111"/>
      <c r="X177" s="68">
        <f t="shared" si="36"/>
        <v>0</v>
      </c>
      <c r="Y177" s="68"/>
      <c r="Z177" s="24"/>
      <c r="AA177" s="24"/>
      <c r="AB177" s="136" t="s">
        <v>24</v>
      </c>
      <c r="AC177" s="128" t="s">
        <v>24</v>
      </c>
      <c r="AD177" s="150" t="s">
        <v>387</v>
      </c>
      <c r="AE177" s="153" t="s">
        <v>26</v>
      </c>
      <c r="AF177" s="153" t="s">
        <v>35</v>
      </c>
    </row>
    <row r="178" spans="1:32">
      <c r="A178" s="18" t="s">
        <v>400</v>
      </c>
      <c r="B178" s="66" t="s">
        <v>401</v>
      </c>
      <c r="C178" s="64">
        <v>1</v>
      </c>
      <c r="D178" s="85" t="s">
        <v>22</v>
      </c>
      <c r="E178" s="103" t="s">
        <v>24</v>
      </c>
      <c r="F178" s="90"/>
      <c r="G178" s="111"/>
      <c r="H178" s="68"/>
      <c r="I178" s="68"/>
      <c r="J178" s="24"/>
      <c r="K178" s="24"/>
      <c r="L178" s="136" t="s">
        <v>24</v>
      </c>
      <c r="M178" s="128" t="s">
        <v>24</v>
      </c>
      <c r="N178" s="150" t="s">
        <v>387</v>
      </c>
      <c r="O178" s="153" t="s">
        <v>26</v>
      </c>
      <c r="P178" s="153" t="s">
        <v>35</v>
      </c>
      <c r="Q178" s="39" t="s">
        <v>400</v>
      </c>
      <c r="R178" s="228" t="s">
        <v>401</v>
      </c>
      <c r="S178" s="64">
        <v>1</v>
      </c>
      <c r="T178" s="87" t="s">
        <v>22</v>
      </c>
      <c r="U178" s="103" t="s">
        <v>24</v>
      </c>
      <c r="V178" s="90"/>
      <c r="W178" s="111"/>
      <c r="X178" s="68">
        <f t="shared" si="36"/>
        <v>0</v>
      </c>
      <c r="Y178" s="68"/>
      <c r="Z178" s="24"/>
      <c r="AA178" s="24"/>
      <c r="AB178" s="136" t="s">
        <v>24</v>
      </c>
      <c r="AC178" s="128" t="s">
        <v>24</v>
      </c>
      <c r="AD178" s="150" t="s">
        <v>387</v>
      </c>
      <c r="AE178" s="153" t="s">
        <v>26</v>
      </c>
      <c r="AF178" s="153" t="s">
        <v>35</v>
      </c>
    </row>
    <row r="179" spans="1:32">
      <c r="A179" s="25" t="s">
        <v>402</v>
      </c>
      <c r="B179" s="26" t="s">
        <v>403</v>
      </c>
      <c r="C179" s="72">
        <v>1</v>
      </c>
      <c r="D179" s="83" t="s">
        <v>22</v>
      </c>
      <c r="E179" s="83" t="s">
        <v>402</v>
      </c>
      <c r="F179" s="83">
        <v>1774.17</v>
      </c>
      <c r="G179" s="109">
        <f>rv_mbp13t</f>
        <v>0.15</v>
      </c>
      <c r="H179" s="114">
        <f t="shared" ref="H179:H201" si="37">F179-(F179*G179)</f>
        <v>1508.0445</v>
      </c>
      <c r="I179" s="114" t="s">
        <v>290</v>
      </c>
      <c r="J179" s="124">
        <f>mbp13_3pl</f>
        <v>89</v>
      </c>
      <c r="K179" s="124">
        <f>H179+J179</f>
        <v>1597.0445</v>
      </c>
      <c r="L179" s="136" t="s">
        <v>24</v>
      </c>
      <c r="M179" s="128">
        <v>0.3</v>
      </c>
      <c r="N179" s="150" t="s">
        <v>387</v>
      </c>
      <c r="O179" s="153" t="s">
        <v>26</v>
      </c>
      <c r="P179" s="153" t="s">
        <v>292</v>
      </c>
      <c r="Q179" s="217" t="s">
        <v>402</v>
      </c>
      <c r="R179" s="218" t="s">
        <v>403</v>
      </c>
      <c r="S179" s="189">
        <v>1</v>
      </c>
      <c r="T179" s="209" t="s">
        <v>22</v>
      </c>
      <c r="U179" s="209" t="s">
        <v>402</v>
      </c>
      <c r="V179" s="209">
        <v>1774.17</v>
      </c>
      <c r="W179" s="219">
        <f>rv_mbp13t</f>
        <v>0.15</v>
      </c>
      <c r="X179" s="114">
        <f t="shared" si="36"/>
        <v>1508.0445</v>
      </c>
      <c r="Y179" s="114" t="s">
        <v>290</v>
      </c>
      <c r="Z179" s="124">
        <f>mbp13_3pl</f>
        <v>89</v>
      </c>
      <c r="AA179" s="124">
        <f>X179+Z179</f>
        <v>1597.0445</v>
      </c>
      <c r="AB179" s="136" t="s">
        <v>24</v>
      </c>
      <c r="AC179" s="128">
        <v>0.3</v>
      </c>
      <c r="AD179" s="150" t="s">
        <v>387</v>
      </c>
      <c r="AE179" s="153" t="s">
        <v>26</v>
      </c>
      <c r="AF179" s="153" t="s">
        <v>292</v>
      </c>
    </row>
    <row r="180" spans="1:32">
      <c r="A180" s="18" t="s">
        <v>404</v>
      </c>
      <c r="B180" s="66" t="s">
        <v>405</v>
      </c>
      <c r="C180" s="64">
        <v>1</v>
      </c>
      <c r="D180" s="85" t="s">
        <v>22</v>
      </c>
      <c r="E180" s="77" t="s">
        <v>24</v>
      </c>
      <c r="F180" s="98">
        <v>191.67</v>
      </c>
      <c r="G180" s="48">
        <f>rv_mbp13t_cto</f>
        <v>0.12</v>
      </c>
      <c r="H180" s="68">
        <f t="shared" si="37"/>
        <v>168.6696</v>
      </c>
      <c r="I180" s="92"/>
      <c r="J180" s="128"/>
      <c r="K180" s="128"/>
      <c r="L180" s="136" t="s">
        <v>24</v>
      </c>
      <c r="M180" s="128" t="s">
        <v>24</v>
      </c>
      <c r="N180" s="151" t="s">
        <v>387</v>
      </c>
      <c r="O180" s="20" t="s">
        <v>26</v>
      </c>
      <c r="P180" s="153" t="s">
        <v>35</v>
      </c>
      <c r="Q180" s="39" t="s">
        <v>404</v>
      </c>
      <c r="R180" s="228" t="s">
        <v>405</v>
      </c>
      <c r="S180" s="64">
        <v>1</v>
      </c>
      <c r="T180" s="87" t="s">
        <v>22</v>
      </c>
      <c r="U180" s="77" t="s">
        <v>24</v>
      </c>
      <c r="V180" s="98">
        <v>208.33</v>
      </c>
      <c r="W180" s="48">
        <f>rv_mbp13t_cto</f>
        <v>0.12</v>
      </c>
      <c r="X180" s="68">
        <f t="shared" si="36"/>
        <v>183.3304</v>
      </c>
      <c r="Y180" s="92"/>
      <c r="Z180" s="128"/>
      <c r="AA180" s="128"/>
      <c r="AB180" s="136" t="s">
        <v>24</v>
      </c>
      <c r="AC180" s="128" t="s">
        <v>24</v>
      </c>
      <c r="AD180" s="150" t="s">
        <v>387</v>
      </c>
      <c r="AE180" s="153" t="s">
        <v>26</v>
      </c>
      <c r="AF180" s="153" t="s">
        <v>35</v>
      </c>
    </row>
    <row r="181" spans="1:32">
      <c r="A181" s="18" t="s">
        <v>406</v>
      </c>
      <c r="B181" s="66" t="s">
        <v>407</v>
      </c>
      <c r="C181" s="64">
        <v>1</v>
      </c>
      <c r="D181" s="85" t="s">
        <v>22</v>
      </c>
      <c r="E181" s="77" t="s">
        <v>24</v>
      </c>
      <c r="F181" s="98">
        <v>383.33</v>
      </c>
      <c r="G181" s="48">
        <f>rv_mbp13t_cto</f>
        <v>0.12</v>
      </c>
      <c r="H181" s="68">
        <f t="shared" ref="H181" si="38">F181-(F181*G181)</f>
        <v>337.3304</v>
      </c>
      <c r="I181" s="92"/>
      <c r="J181" s="128"/>
      <c r="K181" s="128"/>
      <c r="L181" s="136" t="s">
        <v>24</v>
      </c>
      <c r="M181" s="128" t="s">
        <v>24</v>
      </c>
      <c r="N181" s="151" t="s">
        <v>387</v>
      </c>
      <c r="O181" s="20" t="s">
        <v>26</v>
      </c>
      <c r="P181" s="153" t="s">
        <v>35</v>
      </c>
      <c r="Q181" s="39" t="s">
        <v>406</v>
      </c>
      <c r="R181" s="228" t="s">
        <v>407</v>
      </c>
      <c r="S181" s="64">
        <v>1</v>
      </c>
      <c r="T181" s="87" t="s">
        <v>22</v>
      </c>
      <c r="U181" s="77" t="s">
        <v>24</v>
      </c>
      <c r="V181" s="98">
        <v>416.67</v>
      </c>
      <c r="W181" s="48">
        <f>rv_mbp13t_cto</f>
        <v>0.12</v>
      </c>
      <c r="X181" s="68">
        <f t="shared" si="36"/>
        <v>366.6696</v>
      </c>
      <c r="Y181" s="92"/>
      <c r="Z181" s="128"/>
      <c r="AA181" s="128"/>
      <c r="AB181" s="136" t="s">
        <v>24</v>
      </c>
      <c r="AC181" s="128" t="s">
        <v>24</v>
      </c>
      <c r="AD181" s="150" t="s">
        <v>387</v>
      </c>
      <c r="AE181" s="153" t="s">
        <v>26</v>
      </c>
      <c r="AF181" s="153" t="s">
        <v>35</v>
      </c>
    </row>
    <row r="182" spans="1:32">
      <c r="A182" s="18" t="s">
        <v>408</v>
      </c>
      <c r="B182" s="66" t="s">
        <v>409</v>
      </c>
      <c r="C182" s="64">
        <v>1</v>
      </c>
      <c r="D182" s="85" t="s">
        <v>22</v>
      </c>
      <c r="E182" s="77" t="s">
        <v>24</v>
      </c>
      <c r="F182" s="98">
        <v>191.67</v>
      </c>
      <c r="G182" s="48">
        <f>rv_mbp13t_cto</f>
        <v>0.12</v>
      </c>
      <c r="H182" s="68">
        <f t="shared" ref="H182" si="39">F182-(F182*G182)</f>
        <v>168.6696</v>
      </c>
      <c r="I182" s="92"/>
      <c r="J182" s="128"/>
      <c r="K182" s="128"/>
      <c r="L182" s="136" t="s">
        <v>24</v>
      </c>
      <c r="M182" s="128" t="s">
        <v>24</v>
      </c>
      <c r="N182" s="151" t="s">
        <v>387</v>
      </c>
      <c r="O182" s="20" t="s">
        <v>26</v>
      </c>
      <c r="P182" s="153" t="s">
        <v>35</v>
      </c>
      <c r="Q182" s="39" t="s">
        <v>408</v>
      </c>
      <c r="R182" s="228" t="s">
        <v>409</v>
      </c>
      <c r="S182" s="64">
        <v>1</v>
      </c>
      <c r="T182" s="87" t="s">
        <v>22</v>
      </c>
      <c r="U182" s="77" t="s">
        <v>24</v>
      </c>
      <c r="V182" s="98">
        <v>208.33333329999999</v>
      </c>
      <c r="W182" s="48">
        <f>rv_mbp13t_cto</f>
        <v>0.12</v>
      </c>
      <c r="X182" s="68">
        <f t="shared" si="36"/>
        <v>183.33333330400001</v>
      </c>
      <c r="Y182" s="92"/>
      <c r="Z182" s="128"/>
      <c r="AA182" s="128"/>
      <c r="AB182" s="136" t="s">
        <v>24</v>
      </c>
      <c r="AC182" s="128" t="s">
        <v>24</v>
      </c>
      <c r="AD182" s="150" t="s">
        <v>387</v>
      </c>
      <c r="AE182" s="153" t="s">
        <v>26</v>
      </c>
      <c r="AF182" s="153" t="s">
        <v>35</v>
      </c>
    </row>
    <row r="183" spans="1:32">
      <c r="A183" s="18" t="s">
        <v>410</v>
      </c>
      <c r="B183" s="66" t="s">
        <v>411</v>
      </c>
      <c r="C183" s="64">
        <v>1</v>
      </c>
      <c r="D183" s="85" t="s">
        <v>22</v>
      </c>
      <c r="E183" s="77" t="s">
        <v>24</v>
      </c>
      <c r="F183" s="98">
        <v>575</v>
      </c>
      <c r="G183" s="48">
        <f>rv_mbp13t_cto</f>
        <v>0.12</v>
      </c>
      <c r="H183" s="68">
        <f t="shared" ref="H183" si="40">F183-(F183*G183)</f>
        <v>506</v>
      </c>
      <c r="I183" s="92"/>
      <c r="J183" s="128"/>
      <c r="K183" s="128"/>
      <c r="L183" s="136" t="s">
        <v>24</v>
      </c>
      <c r="M183" s="128" t="s">
        <v>24</v>
      </c>
      <c r="N183" s="151" t="s">
        <v>387</v>
      </c>
      <c r="O183" s="20" t="s">
        <v>26</v>
      </c>
      <c r="P183" s="153" t="s">
        <v>35</v>
      </c>
      <c r="Q183" s="39" t="s">
        <v>410</v>
      </c>
      <c r="R183" s="228" t="s">
        <v>411</v>
      </c>
      <c r="S183" s="64">
        <v>1</v>
      </c>
      <c r="T183" s="87" t="s">
        <v>22</v>
      </c>
      <c r="U183" s="77" t="s">
        <v>24</v>
      </c>
      <c r="V183" s="98">
        <v>625</v>
      </c>
      <c r="W183" s="48">
        <f>rv_mbp13t_cto</f>
        <v>0.12</v>
      </c>
      <c r="X183" s="68">
        <f t="shared" si="36"/>
        <v>550</v>
      </c>
      <c r="Y183" s="92"/>
      <c r="Z183" s="128"/>
      <c r="AA183" s="128"/>
      <c r="AB183" s="136" t="s">
        <v>24</v>
      </c>
      <c r="AC183" s="128" t="s">
        <v>24</v>
      </c>
      <c r="AD183" s="150" t="s">
        <v>387</v>
      </c>
      <c r="AE183" s="153" t="s">
        <v>26</v>
      </c>
      <c r="AF183" s="153" t="s">
        <v>35</v>
      </c>
    </row>
    <row r="184" spans="1:32">
      <c r="A184" s="18" t="s">
        <v>412</v>
      </c>
      <c r="B184" s="66" t="s">
        <v>413</v>
      </c>
      <c r="C184" s="64">
        <v>1</v>
      </c>
      <c r="D184" s="85" t="s">
        <v>22</v>
      </c>
      <c r="E184" s="77" t="s">
        <v>24</v>
      </c>
      <c r="F184" s="98">
        <v>1150</v>
      </c>
      <c r="G184" s="48">
        <f>rv_mbp13t_cto</f>
        <v>0.12</v>
      </c>
      <c r="H184" s="68">
        <f t="shared" ref="H184" si="41">F184-(F184*G184)</f>
        <v>1012</v>
      </c>
      <c r="I184" s="92"/>
      <c r="J184" s="128"/>
      <c r="K184" s="128"/>
      <c r="L184" s="136" t="s">
        <v>24</v>
      </c>
      <c r="M184" s="128" t="s">
        <v>24</v>
      </c>
      <c r="N184" s="150" t="s">
        <v>387</v>
      </c>
      <c r="O184" s="153" t="s">
        <v>26</v>
      </c>
      <c r="P184" s="153" t="s">
        <v>35</v>
      </c>
      <c r="Q184" s="39" t="s">
        <v>412</v>
      </c>
      <c r="R184" s="228" t="s">
        <v>413</v>
      </c>
      <c r="S184" s="64">
        <v>1</v>
      </c>
      <c r="T184" s="87" t="s">
        <v>22</v>
      </c>
      <c r="U184" s="77" t="s">
        <v>24</v>
      </c>
      <c r="V184" s="98">
        <v>1250</v>
      </c>
      <c r="W184" s="48">
        <f>rv_mbp13t_cto</f>
        <v>0.12</v>
      </c>
      <c r="X184" s="68">
        <f t="shared" si="36"/>
        <v>1100</v>
      </c>
      <c r="Y184" s="92"/>
      <c r="Z184" s="128"/>
      <c r="AA184" s="128"/>
      <c r="AB184" s="136" t="s">
        <v>24</v>
      </c>
      <c r="AC184" s="128" t="s">
        <v>24</v>
      </c>
      <c r="AD184" s="150" t="s">
        <v>387</v>
      </c>
      <c r="AE184" s="153" t="s">
        <v>26</v>
      </c>
      <c r="AF184" s="153" t="s">
        <v>35</v>
      </c>
    </row>
    <row r="185" spans="1:32">
      <c r="A185" s="18" t="s">
        <v>414</v>
      </c>
      <c r="B185" s="66" t="s">
        <v>415</v>
      </c>
      <c r="C185" s="64">
        <v>1</v>
      </c>
      <c r="D185" s="85" t="s">
        <v>22</v>
      </c>
      <c r="E185" s="77" t="s">
        <v>24</v>
      </c>
      <c r="F185" s="87"/>
      <c r="G185" s="111"/>
      <c r="H185" s="68"/>
      <c r="I185" s="92"/>
      <c r="J185" s="128"/>
      <c r="K185" s="128"/>
      <c r="L185" s="136" t="s">
        <v>24</v>
      </c>
      <c r="M185" s="128" t="s">
        <v>24</v>
      </c>
      <c r="N185" s="150" t="s">
        <v>387</v>
      </c>
      <c r="O185" s="153" t="s">
        <v>26</v>
      </c>
      <c r="P185" s="153" t="s">
        <v>35</v>
      </c>
      <c r="Q185" s="39" t="s">
        <v>414</v>
      </c>
      <c r="R185" s="228" t="s">
        <v>415</v>
      </c>
      <c r="S185" s="64">
        <v>1</v>
      </c>
      <c r="T185" s="87" t="s">
        <v>22</v>
      </c>
      <c r="U185" s="77" t="s">
        <v>24</v>
      </c>
      <c r="V185" s="87"/>
      <c r="W185" s="111"/>
      <c r="X185" s="68">
        <f t="shared" si="36"/>
        <v>0</v>
      </c>
      <c r="Y185" s="92"/>
      <c r="Z185" s="128"/>
      <c r="AA185" s="128"/>
      <c r="AB185" s="136" t="s">
        <v>24</v>
      </c>
      <c r="AC185" s="128" t="s">
        <v>24</v>
      </c>
      <c r="AD185" s="150" t="s">
        <v>387</v>
      </c>
      <c r="AE185" s="153" t="s">
        <v>26</v>
      </c>
      <c r="AF185" s="153" t="s">
        <v>35</v>
      </c>
    </row>
    <row r="186" spans="1:32">
      <c r="A186" s="18" t="s">
        <v>416</v>
      </c>
      <c r="B186" s="66" t="s">
        <v>417</v>
      </c>
      <c r="C186" s="64">
        <v>1</v>
      </c>
      <c r="D186" s="85" t="s">
        <v>22</v>
      </c>
      <c r="E186" s="103" t="s">
        <v>24</v>
      </c>
      <c r="F186" s="90"/>
      <c r="G186" s="111"/>
      <c r="H186" s="68"/>
      <c r="I186" s="92"/>
      <c r="J186" s="128"/>
      <c r="K186" s="128"/>
      <c r="L186" s="136" t="s">
        <v>24</v>
      </c>
      <c r="M186" s="128" t="s">
        <v>24</v>
      </c>
      <c r="N186" s="150" t="s">
        <v>387</v>
      </c>
      <c r="O186" s="153" t="s">
        <v>26</v>
      </c>
      <c r="P186" s="153" t="s">
        <v>35</v>
      </c>
      <c r="Q186" s="39" t="s">
        <v>416</v>
      </c>
      <c r="R186" s="228" t="s">
        <v>417</v>
      </c>
      <c r="S186" s="64">
        <v>1</v>
      </c>
      <c r="T186" s="87" t="s">
        <v>22</v>
      </c>
      <c r="U186" s="103" t="s">
        <v>24</v>
      </c>
      <c r="V186" s="90"/>
      <c r="W186" s="111"/>
      <c r="X186" s="68">
        <f t="shared" si="36"/>
        <v>0</v>
      </c>
      <c r="Y186" s="92"/>
      <c r="Z186" s="128"/>
      <c r="AA186" s="128"/>
      <c r="AB186" s="136" t="s">
        <v>24</v>
      </c>
      <c r="AC186" s="128" t="s">
        <v>24</v>
      </c>
      <c r="AD186" s="150" t="s">
        <v>387</v>
      </c>
      <c r="AE186" s="153" t="s">
        <v>26</v>
      </c>
      <c r="AF186" s="153" t="s">
        <v>35</v>
      </c>
    </row>
    <row r="187" spans="1:32">
      <c r="A187" s="25" t="s">
        <v>418</v>
      </c>
      <c r="B187" s="26" t="s">
        <v>419</v>
      </c>
      <c r="C187" s="72">
        <v>1</v>
      </c>
      <c r="D187" s="83" t="s">
        <v>22</v>
      </c>
      <c r="E187" s="83" t="s">
        <v>418</v>
      </c>
      <c r="F187" s="198">
        <v>1965.83</v>
      </c>
      <c r="G187" s="271">
        <f>rv_mbp13t</f>
        <v>0.15</v>
      </c>
      <c r="H187" s="178">
        <f t="shared" si="37"/>
        <v>1670.9555</v>
      </c>
      <c r="I187" s="114" t="s">
        <v>290</v>
      </c>
      <c r="J187" s="124">
        <f>mbp13_3pl</f>
        <v>89</v>
      </c>
      <c r="K187" s="124">
        <f>H187+J187</f>
        <v>1759.9555</v>
      </c>
      <c r="L187" s="136" t="s">
        <v>24</v>
      </c>
      <c r="M187" s="128">
        <v>0.3</v>
      </c>
      <c r="N187" s="150" t="s">
        <v>420</v>
      </c>
      <c r="O187" s="153" t="s">
        <v>26</v>
      </c>
      <c r="P187" s="153" t="s">
        <v>292</v>
      </c>
      <c r="Q187" s="217" t="s">
        <v>418</v>
      </c>
      <c r="R187" s="218" t="s">
        <v>419</v>
      </c>
      <c r="S187" s="189">
        <v>1</v>
      </c>
      <c r="T187" s="209" t="s">
        <v>22</v>
      </c>
      <c r="U187" s="209" t="s">
        <v>418</v>
      </c>
      <c r="V187" s="209">
        <v>1982.5</v>
      </c>
      <c r="W187" s="219">
        <f>rv_mbp13t</f>
        <v>0.15</v>
      </c>
      <c r="X187" s="114">
        <f t="shared" si="36"/>
        <v>1685.125</v>
      </c>
      <c r="Y187" s="114" t="s">
        <v>290</v>
      </c>
      <c r="Z187" s="124">
        <f>mbp13_3pl</f>
        <v>89</v>
      </c>
      <c r="AA187" s="124">
        <f>X187+Z187</f>
        <v>1774.125</v>
      </c>
      <c r="AB187" s="136" t="s">
        <v>24</v>
      </c>
      <c r="AC187" s="128">
        <v>0.3</v>
      </c>
      <c r="AD187" s="150" t="s">
        <v>420</v>
      </c>
      <c r="AE187" s="153" t="s">
        <v>26</v>
      </c>
      <c r="AF187" s="153" t="s">
        <v>292</v>
      </c>
    </row>
    <row r="188" spans="1:32">
      <c r="A188" s="18" t="s">
        <v>421</v>
      </c>
      <c r="B188" s="66" t="s">
        <v>422</v>
      </c>
      <c r="C188" s="64">
        <v>1</v>
      </c>
      <c r="D188" s="85" t="s">
        <v>22</v>
      </c>
      <c r="E188" s="77" t="s">
        <v>24</v>
      </c>
      <c r="F188" s="98">
        <v>191.67</v>
      </c>
      <c r="G188" s="48">
        <f>rv_mbp13t_cto</f>
        <v>0.12</v>
      </c>
      <c r="H188" s="68">
        <f t="shared" si="37"/>
        <v>168.6696</v>
      </c>
      <c r="I188" s="68"/>
      <c r="J188" s="24"/>
      <c r="K188" s="24"/>
      <c r="L188" s="136" t="s">
        <v>24</v>
      </c>
      <c r="M188" s="128" t="s">
        <v>24</v>
      </c>
      <c r="N188" s="151" t="s">
        <v>420</v>
      </c>
      <c r="O188" s="20" t="s">
        <v>26</v>
      </c>
      <c r="P188" s="153" t="s">
        <v>35</v>
      </c>
      <c r="Q188" s="39" t="s">
        <v>421</v>
      </c>
      <c r="R188" s="228" t="s">
        <v>422</v>
      </c>
      <c r="S188" s="64">
        <v>1</v>
      </c>
      <c r="T188" s="87" t="s">
        <v>22</v>
      </c>
      <c r="U188" s="77" t="s">
        <v>24</v>
      </c>
      <c r="V188" s="98">
        <v>208.33</v>
      </c>
      <c r="W188" s="48">
        <f>rv_mbp13t_cto</f>
        <v>0.12</v>
      </c>
      <c r="X188" s="68">
        <f t="shared" si="36"/>
        <v>183.3304</v>
      </c>
      <c r="Y188" s="68"/>
      <c r="Z188" s="24"/>
      <c r="AA188" s="24"/>
      <c r="AB188" s="136" t="s">
        <v>24</v>
      </c>
      <c r="AC188" s="128" t="s">
        <v>24</v>
      </c>
      <c r="AD188" s="150" t="s">
        <v>420</v>
      </c>
      <c r="AE188" s="153" t="s">
        <v>26</v>
      </c>
      <c r="AF188" s="153" t="s">
        <v>35</v>
      </c>
    </row>
    <row r="189" spans="1:32">
      <c r="A189" s="18" t="s">
        <v>423</v>
      </c>
      <c r="B189" s="66" t="s">
        <v>424</v>
      </c>
      <c r="C189" s="64">
        <v>1</v>
      </c>
      <c r="D189" s="85" t="s">
        <v>22</v>
      </c>
      <c r="E189" s="77" t="s">
        <v>24</v>
      </c>
      <c r="F189" s="98">
        <v>383.33</v>
      </c>
      <c r="G189" s="48">
        <v>0.12</v>
      </c>
      <c r="H189" s="68">
        <f t="shared" si="37"/>
        <v>337.3304</v>
      </c>
      <c r="I189" s="68"/>
      <c r="J189" s="24"/>
      <c r="K189" s="24"/>
      <c r="L189" s="136"/>
      <c r="M189" s="128"/>
      <c r="N189" s="151"/>
      <c r="O189" s="20"/>
      <c r="P189" s="153"/>
      <c r="Q189" s="39" t="s">
        <v>423</v>
      </c>
      <c r="R189" s="228" t="s">
        <v>424</v>
      </c>
      <c r="S189" s="64">
        <v>1</v>
      </c>
      <c r="T189" s="87" t="s">
        <v>22</v>
      </c>
      <c r="U189" s="77" t="s">
        <v>24</v>
      </c>
      <c r="V189" s="98">
        <v>416.67</v>
      </c>
      <c r="W189" s="48">
        <v>0.12</v>
      </c>
      <c r="X189" s="68">
        <f t="shared" si="36"/>
        <v>366.6696</v>
      </c>
      <c r="Y189" s="68"/>
      <c r="Z189" s="24"/>
      <c r="AA189" s="24"/>
      <c r="AB189" s="136"/>
      <c r="AC189" s="128"/>
      <c r="AD189" s="150"/>
      <c r="AE189" s="153"/>
      <c r="AF189" s="153"/>
    </row>
    <row r="190" spans="1:32">
      <c r="A190" s="18" t="s">
        <v>425</v>
      </c>
      <c r="B190" s="66" t="s">
        <v>426</v>
      </c>
      <c r="C190" s="64">
        <v>1</v>
      </c>
      <c r="D190" s="85" t="s">
        <v>22</v>
      </c>
      <c r="E190" s="77" t="s">
        <v>24</v>
      </c>
      <c r="F190" s="98">
        <v>383.33</v>
      </c>
      <c r="G190" s="48">
        <f>rv_mbp13t_cto</f>
        <v>0.12</v>
      </c>
      <c r="H190" s="68">
        <f t="shared" si="37"/>
        <v>337.3304</v>
      </c>
      <c r="I190" s="68"/>
      <c r="J190" s="24"/>
      <c r="K190" s="24"/>
      <c r="L190" s="136" t="s">
        <v>24</v>
      </c>
      <c r="M190" s="128" t="s">
        <v>24</v>
      </c>
      <c r="N190" s="150" t="s">
        <v>420</v>
      </c>
      <c r="O190" s="153" t="s">
        <v>26</v>
      </c>
      <c r="P190" s="153" t="s">
        <v>35</v>
      </c>
      <c r="Q190" s="39" t="s">
        <v>425</v>
      </c>
      <c r="R190" s="228" t="s">
        <v>426</v>
      </c>
      <c r="S190" s="64">
        <v>1</v>
      </c>
      <c r="T190" s="87" t="s">
        <v>22</v>
      </c>
      <c r="U190" s="77" t="s">
        <v>24</v>
      </c>
      <c r="V190" s="98">
        <v>416.67</v>
      </c>
      <c r="W190" s="48">
        <f>rv_mbp13t_cto</f>
        <v>0.12</v>
      </c>
      <c r="X190" s="68">
        <f t="shared" si="36"/>
        <v>366.6696</v>
      </c>
      <c r="Y190" s="68"/>
      <c r="Z190" s="24"/>
      <c r="AA190" s="24"/>
      <c r="AB190" s="136" t="s">
        <v>24</v>
      </c>
      <c r="AC190" s="128" t="s">
        <v>24</v>
      </c>
      <c r="AD190" s="150" t="s">
        <v>420</v>
      </c>
      <c r="AE190" s="153" t="s">
        <v>26</v>
      </c>
      <c r="AF190" s="153" t="s">
        <v>35</v>
      </c>
    </row>
    <row r="191" spans="1:32">
      <c r="A191" s="18" t="s">
        <v>427</v>
      </c>
      <c r="B191" s="66" t="s">
        <v>428</v>
      </c>
      <c r="C191" s="64">
        <v>1</v>
      </c>
      <c r="D191" s="85" t="s">
        <v>22</v>
      </c>
      <c r="E191" s="77" t="s">
        <v>24</v>
      </c>
      <c r="F191" s="98">
        <v>958.33</v>
      </c>
      <c r="G191" s="48">
        <v>0.12</v>
      </c>
      <c r="H191" s="68">
        <f t="shared" si="37"/>
        <v>843.33040000000005</v>
      </c>
      <c r="I191" s="68"/>
      <c r="J191" s="24"/>
      <c r="K191" s="24"/>
      <c r="L191" s="136" t="s">
        <v>24</v>
      </c>
      <c r="M191" s="128" t="s">
        <v>24</v>
      </c>
      <c r="N191" s="150"/>
      <c r="O191" s="153"/>
      <c r="P191" s="153"/>
      <c r="Q191" s="39" t="s">
        <v>427</v>
      </c>
      <c r="R191" s="228" t="s">
        <v>428</v>
      </c>
      <c r="S191" s="64">
        <v>1</v>
      </c>
      <c r="T191" s="87" t="s">
        <v>22</v>
      </c>
      <c r="U191" s="77" t="s">
        <v>24</v>
      </c>
      <c r="V191" s="98">
        <v>1041.67</v>
      </c>
      <c r="W191" s="48">
        <v>0.12</v>
      </c>
      <c r="X191" s="68">
        <f t="shared" si="36"/>
        <v>916.66960000000006</v>
      </c>
      <c r="Y191" s="68"/>
      <c r="Z191" s="24"/>
      <c r="AA191" s="24"/>
      <c r="AB191" s="136" t="s">
        <v>24</v>
      </c>
      <c r="AC191" s="128" t="s">
        <v>24</v>
      </c>
      <c r="AD191" s="150"/>
      <c r="AE191" s="153"/>
      <c r="AF191" s="153"/>
    </row>
    <row r="192" spans="1:32">
      <c r="A192" s="18" t="s">
        <v>429</v>
      </c>
      <c r="B192" s="66" t="s">
        <v>430</v>
      </c>
      <c r="C192" s="64">
        <v>1</v>
      </c>
      <c r="D192" s="85" t="s">
        <v>22</v>
      </c>
      <c r="E192" s="77" t="s">
        <v>24</v>
      </c>
      <c r="F192" s="87"/>
      <c r="G192" s="111"/>
      <c r="H192" s="68"/>
      <c r="I192" s="68"/>
      <c r="J192" s="24"/>
      <c r="K192" s="24"/>
      <c r="L192" s="136" t="s">
        <v>24</v>
      </c>
      <c r="M192" s="128" t="s">
        <v>24</v>
      </c>
      <c r="N192" s="150" t="s">
        <v>420</v>
      </c>
      <c r="O192" s="153" t="s">
        <v>26</v>
      </c>
      <c r="P192" s="153" t="s">
        <v>35</v>
      </c>
      <c r="Q192" s="39" t="s">
        <v>429</v>
      </c>
      <c r="R192" s="228" t="s">
        <v>430</v>
      </c>
      <c r="S192" s="64">
        <v>1</v>
      </c>
      <c r="T192" s="87" t="s">
        <v>22</v>
      </c>
      <c r="U192" s="77" t="s">
        <v>24</v>
      </c>
      <c r="V192" s="87"/>
      <c r="W192" s="111"/>
      <c r="X192" s="68">
        <f t="shared" si="36"/>
        <v>0</v>
      </c>
      <c r="Y192" s="68"/>
      <c r="Z192" s="24"/>
      <c r="AA192" s="24"/>
      <c r="AB192" s="136" t="s">
        <v>24</v>
      </c>
      <c r="AC192" s="128" t="s">
        <v>24</v>
      </c>
      <c r="AD192" s="150" t="s">
        <v>420</v>
      </c>
      <c r="AE192" s="153" t="s">
        <v>26</v>
      </c>
      <c r="AF192" s="153" t="s">
        <v>35</v>
      </c>
    </row>
    <row r="193" spans="1:32">
      <c r="A193" s="18" t="s">
        <v>431</v>
      </c>
      <c r="B193" s="66" t="s">
        <v>432</v>
      </c>
      <c r="C193" s="64">
        <v>1</v>
      </c>
      <c r="D193" s="85" t="s">
        <v>22</v>
      </c>
      <c r="E193" s="77" t="s">
        <v>24</v>
      </c>
      <c r="F193" s="87"/>
      <c r="G193" s="111"/>
      <c r="H193" s="68"/>
      <c r="I193" s="68"/>
      <c r="J193" s="24"/>
      <c r="K193" s="24"/>
      <c r="L193" s="136" t="s">
        <v>24</v>
      </c>
      <c r="M193" s="128" t="s">
        <v>24</v>
      </c>
      <c r="N193" s="150" t="s">
        <v>420</v>
      </c>
      <c r="O193" s="153" t="s">
        <v>26</v>
      </c>
      <c r="P193" s="153" t="s">
        <v>35</v>
      </c>
      <c r="Q193" s="39" t="s">
        <v>431</v>
      </c>
      <c r="R193" s="228" t="s">
        <v>432</v>
      </c>
      <c r="S193" s="64">
        <v>1</v>
      </c>
      <c r="T193" s="87" t="s">
        <v>22</v>
      </c>
      <c r="U193" s="77" t="s">
        <v>24</v>
      </c>
      <c r="V193" s="87"/>
      <c r="W193" s="111"/>
      <c r="X193" s="68">
        <f t="shared" si="36"/>
        <v>0</v>
      </c>
      <c r="Y193" s="68"/>
      <c r="Z193" s="24"/>
      <c r="AA193" s="24"/>
      <c r="AB193" s="136" t="s">
        <v>24</v>
      </c>
      <c r="AC193" s="128" t="s">
        <v>24</v>
      </c>
      <c r="AD193" s="150" t="s">
        <v>420</v>
      </c>
      <c r="AE193" s="153" t="s">
        <v>26</v>
      </c>
      <c r="AF193" s="153" t="s">
        <v>35</v>
      </c>
    </row>
    <row r="194" spans="1:32">
      <c r="A194" s="25" t="s">
        <v>433</v>
      </c>
      <c r="B194" s="26" t="s">
        <v>434</v>
      </c>
      <c r="C194" s="72">
        <v>1</v>
      </c>
      <c r="D194" s="83" t="s">
        <v>22</v>
      </c>
      <c r="E194" s="83" t="s">
        <v>433</v>
      </c>
      <c r="F194" s="171">
        <v>1965.83</v>
      </c>
      <c r="G194" s="271">
        <f>rv_mbp13t</f>
        <v>0.15</v>
      </c>
      <c r="H194" s="178">
        <f t="shared" si="37"/>
        <v>1670.9555</v>
      </c>
      <c r="I194" s="114" t="s">
        <v>290</v>
      </c>
      <c r="J194" s="124">
        <f>mbp13_3pl</f>
        <v>89</v>
      </c>
      <c r="K194" s="124">
        <f>H194+J194</f>
        <v>1759.9555</v>
      </c>
      <c r="L194" s="136" t="s">
        <v>24</v>
      </c>
      <c r="M194" s="128">
        <v>0.3</v>
      </c>
      <c r="N194" s="150" t="s">
        <v>420</v>
      </c>
      <c r="O194" s="153" t="s">
        <v>26</v>
      </c>
      <c r="P194" s="153" t="s">
        <v>292</v>
      </c>
      <c r="Q194" s="217" t="s">
        <v>433</v>
      </c>
      <c r="R194" s="218" t="s">
        <v>434</v>
      </c>
      <c r="S194" s="189">
        <v>1</v>
      </c>
      <c r="T194" s="209" t="s">
        <v>22</v>
      </c>
      <c r="U194" s="209" t="s">
        <v>433</v>
      </c>
      <c r="V194" s="209">
        <v>1982.5</v>
      </c>
      <c r="W194" s="219">
        <f>rv_mbp13t</f>
        <v>0.15</v>
      </c>
      <c r="X194" s="114">
        <f t="shared" si="36"/>
        <v>1685.125</v>
      </c>
      <c r="Y194" s="114" t="s">
        <v>290</v>
      </c>
      <c r="Z194" s="124">
        <f>mbp13_3pl</f>
        <v>89</v>
      </c>
      <c r="AA194" s="124">
        <f>X194+Z194</f>
        <v>1774.125</v>
      </c>
      <c r="AB194" s="136" t="s">
        <v>24</v>
      </c>
      <c r="AC194" s="128">
        <v>0.3</v>
      </c>
      <c r="AD194" s="150" t="s">
        <v>420</v>
      </c>
      <c r="AE194" s="153" t="s">
        <v>26</v>
      </c>
      <c r="AF194" s="153" t="s">
        <v>292</v>
      </c>
    </row>
    <row r="195" spans="1:32">
      <c r="A195" s="18" t="s">
        <v>435</v>
      </c>
      <c r="B195" s="66" t="s">
        <v>436</v>
      </c>
      <c r="C195" s="64">
        <v>1</v>
      </c>
      <c r="D195" s="85" t="s">
        <v>22</v>
      </c>
      <c r="E195" s="77" t="s">
        <v>24</v>
      </c>
      <c r="F195" s="98">
        <v>191.67</v>
      </c>
      <c r="G195" s="48">
        <f>rv_mbp13t_cto</f>
        <v>0.12</v>
      </c>
      <c r="H195" s="68">
        <f t="shared" si="37"/>
        <v>168.6696</v>
      </c>
      <c r="I195" s="68"/>
      <c r="J195" s="24"/>
      <c r="K195" s="24"/>
      <c r="L195" s="136" t="s">
        <v>24</v>
      </c>
      <c r="M195" s="128" t="s">
        <v>24</v>
      </c>
      <c r="N195" s="151" t="s">
        <v>420</v>
      </c>
      <c r="O195" s="20" t="s">
        <v>26</v>
      </c>
      <c r="P195" s="153" t="s">
        <v>35</v>
      </c>
      <c r="Q195" s="39" t="s">
        <v>435</v>
      </c>
      <c r="R195" s="228" t="s">
        <v>436</v>
      </c>
      <c r="S195" s="64">
        <v>1</v>
      </c>
      <c r="T195" s="87" t="s">
        <v>22</v>
      </c>
      <c r="U195" s="77" t="s">
        <v>24</v>
      </c>
      <c r="V195" s="98">
        <v>208.33</v>
      </c>
      <c r="W195" s="48">
        <f>rv_mbp13t_cto</f>
        <v>0.12</v>
      </c>
      <c r="X195" s="68">
        <f t="shared" si="36"/>
        <v>183.3304</v>
      </c>
      <c r="Y195" s="68"/>
      <c r="Z195" s="24"/>
      <c r="AA195" s="24"/>
      <c r="AB195" s="136" t="s">
        <v>24</v>
      </c>
      <c r="AC195" s="128" t="s">
        <v>24</v>
      </c>
      <c r="AD195" s="150" t="s">
        <v>420</v>
      </c>
      <c r="AE195" s="153" t="s">
        <v>26</v>
      </c>
      <c r="AF195" s="153" t="s">
        <v>35</v>
      </c>
    </row>
    <row r="196" spans="1:32">
      <c r="A196" s="18" t="s">
        <v>437</v>
      </c>
      <c r="B196" s="66" t="s">
        <v>438</v>
      </c>
      <c r="C196" s="64">
        <v>1</v>
      </c>
      <c r="D196" s="85" t="s">
        <v>22</v>
      </c>
      <c r="E196" s="77"/>
      <c r="F196" s="98">
        <v>383.33</v>
      </c>
      <c r="G196" s="48">
        <v>0.12</v>
      </c>
      <c r="H196" s="68">
        <f t="shared" si="37"/>
        <v>337.3304</v>
      </c>
      <c r="I196" s="68"/>
      <c r="J196" s="24"/>
      <c r="K196" s="24"/>
      <c r="L196" s="136"/>
      <c r="M196" s="128"/>
      <c r="N196" s="151"/>
      <c r="O196" s="20"/>
      <c r="P196" s="153"/>
      <c r="Q196" s="39" t="s">
        <v>437</v>
      </c>
      <c r="R196" s="228" t="s">
        <v>438</v>
      </c>
      <c r="S196" s="64">
        <v>1</v>
      </c>
      <c r="T196" s="87" t="s">
        <v>22</v>
      </c>
      <c r="U196" s="77"/>
      <c r="V196" s="98">
        <v>416.67</v>
      </c>
      <c r="W196" s="48">
        <v>0.12</v>
      </c>
      <c r="X196" s="68">
        <f t="shared" si="36"/>
        <v>366.6696</v>
      </c>
      <c r="Y196" s="68"/>
      <c r="Z196" s="24"/>
      <c r="AA196" s="24"/>
      <c r="AB196" s="136"/>
      <c r="AC196" s="128"/>
      <c r="AD196" s="150"/>
      <c r="AE196" s="153"/>
      <c r="AF196" s="153"/>
    </row>
    <row r="197" spans="1:32">
      <c r="A197" s="18" t="s">
        <v>439</v>
      </c>
      <c r="B197" s="66" t="s">
        <v>440</v>
      </c>
      <c r="C197" s="64">
        <v>1</v>
      </c>
      <c r="D197" s="85" t="s">
        <v>22</v>
      </c>
      <c r="E197" s="77" t="s">
        <v>24</v>
      </c>
      <c r="F197" s="98">
        <v>383.33</v>
      </c>
      <c r="G197" s="48">
        <f>rv_mbp13t_cto</f>
        <v>0.12</v>
      </c>
      <c r="H197" s="68">
        <f t="shared" si="37"/>
        <v>337.3304</v>
      </c>
      <c r="I197" s="68"/>
      <c r="J197" s="24"/>
      <c r="K197" s="24"/>
      <c r="L197" s="136" t="s">
        <v>24</v>
      </c>
      <c r="M197" s="128" t="s">
        <v>24</v>
      </c>
      <c r="N197" s="151" t="s">
        <v>420</v>
      </c>
      <c r="O197" s="20" t="s">
        <v>26</v>
      </c>
      <c r="P197" s="153" t="s">
        <v>35</v>
      </c>
      <c r="Q197" s="39" t="s">
        <v>439</v>
      </c>
      <c r="R197" s="228" t="s">
        <v>440</v>
      </c>
      <c r="S197" s="64">
        <v>1</v>
      </c>
      <c r="T197" s="87" t="s">
        <v>22</v>
      </c>
      <c r="U197" s="77" t="s">
        <v>24</v>
      </c>
      <c r="V197" s="98">
        <v>416.67</v>
      </c>
      <c r="W197" s="48">
        <f>rv_mbp13t_cto</f>
        <v>0.12</v>
      </c>
      <c r="X197" s="68">
        <f t="shared" si="36"/>
        <v>366.6696</v>
      </c>
      <c r="Y197" s="68"/>
      <c r="Z197" s="24"/>
      <c r="AA197" s="24"/>
      <c r="AB197" s="136" t="s">
        <v>24</v>
      </c>
      <c r="AC197" s="128" t="s">
        <v>24</v>
      </c>
      <c r="AD197" s="150" t="s">
        <v>420</v>
      </c>
      <c r="AE197" s="153" t="s">
        <v>26</v>
      </c>
      <c r="AF197" s="153" t="s">
        <v>35</v>
      </c>
    </row>
    <row r="198" spans="1:32">
      <c r="A198" s="18" t="s">
        <v>441</v>
      </c>
      <c r="B198" s="66" t="s">
        <v>442</v>
      </c>
      <c r="C198" s="64">
        <v>1</v>
      </c>
      <c r="D198" s="85" t="s">
        <v>22</v>
      </c>
      <c r="E198" s="77" t="s">
        <v>24</v>
      </c>
      <c r="F198" s="98">
        <v>958.33</v>
      </c>
      <c r="G198" s="48">
        <v>0.12</v>
      </c>
      <c r="H198" s="68">
        <f t="shared" si="37"/>
        <v>843.33040000000005</v>
      </c>
      <c r="I198" s="68"/>
      <c r="J198" s="24"/>
      <c r="K198" s="24"/>
      <c r="L198" s="136"/>
      <c r="M198" s="128"/>
      <c r="N198" s="151"/>
      <c r="O198" s="20"/>
      <c r="P198" s="153"/>
      <c r="Q198" s="39" t="s">
        <v>441</v>
      </c>
      <c r="R198" s="228" t="s">
        <v>442</v>
      </c>
      <c r="S198" s="64">
        <v>1</v>
      </c>
      <c r="T198" s="87" t="s">
        <v>22</v>
      </c>
      <c r="U198" s="77" t="s">
        <v>24</v>
      </c>
      <c r="V198" s="98">
        <v>1041.67</v>
      </c>
      <c r="W198" s="48">
        <v>0.12</v>
      </c>
      <c r="X198" s="68">
        <f t="shared" si="36"/>
        <v>916.66960000000006</v>
      </c>
      <c r="Y198" s="68"/>
      <c r="Z198" s="24"/>
      <c r="AA198" s="24"/>
      <c r="AB198" s="136"/>
      <c r="AC198" s="128"/>
      <c r="AD198" s="150"/>
      <c r="AE198" s="153"/>
      <c r="AF198" s="153"/>
    </row>
    <row r="199" spans="1:32">
      <c r="A199" s="18" t="s">
        <v>443</v>
      </c>
      <c r="B199" s="66" t="s">
        <v>444</v>
      </c>
      <c r="C199" s="64">
        <v>1</v>
      </c>
      <c r="D199" s="85" t="s">
        <v>22</v>
      </c>
      <c r="E199" s="77" t="s">
        <v>24</v>
      </c>
      <c r="F199" s="98"/>
      <c r="G199" s="111"/>
      <c r="H199" s="68"/>
      <c r="I199" s="68"/>
      <c r="J199" s="24"/>
      <c r="K199" s="24"/>
      <c r="L199" s="136" t="s">
        <v>24</v>
      </c>
      <c r="M199" s="128" t="s">
        <v>24</v>
      </c>
      <c r="N199" s="151" t="s">
        <v>420</v>
      </c>
      <c r="O199" s="20" t="s">
        <v>26</v>
      </c>
      <c r="P199" s="153" t="s">
        <v>35</v>
      </c>
      <c r="Q199" s="39" t="s">
        <v>443</v>
      </c>
      <c r="R199" s="228" t="s">
        <v>444</v>
      </c>
      <c r="S199" s="64">
        <v>1</v>
      </c>
      <c r="T199" s="87" t="s">
        <v>22</v>
      </c>
      <c r="U199" s="77" t="s">
        <v>24</v>
      </c>
      <c r="V199" s="98"/>
      <c r="W199" s="111"/>
      <c r="X199" s="68">
        <f t="shared" si="36"/>
        <v>0</v>
      </c>
      <c r="Y199" s="68"/>
      <c r="Z199" s="24"/>
      <c r="AA199" s="24"/>
      <c r="AB199" s="136" t="s">
        <v>24</v>
      </c>
      <c r="AC199" s="128" t="s">
        <v>24</v>
      </c>
      <c r="AD199" s="150" t="s">
        <v>420</v>
      </c>
      <c r="AE199" s="153" t="s">
        <v>26</v>
      </c>
      <c r="AF199" s="153" t="s">
        <v>35</v>
      </c>
    </row>
    <row r="200" spans="1:32">
      <c r="A200" s="18" t="s">
        <v>445</v>
      </c>
      <c r="B200" s="66" t="s">
        <v>446</v>
      </c>
      <c r="C200" s="64">
        <v>1</v>
      </c>
      <c r="D200" s="85" t="s">
        <v>22</v>
      </c>
      <c r="E200" s="77" t="s">
        <v>24</v>
      </c>
      <c r="F200" s="87"/>
      <c r="G200" s="111"/>
      <c r="H200" s="68"/>
      <c r="I200" s="68"/>
      <c r="J200" s="24"/>
      <c r="K200" s="24"/>
      <c r="L200" s="136" t="s">
        <v>24</v>
      </c>
      <c r="M200" s="128" t="s">
        <v>24</v>
      </c>
      <c r="N200" s="150" t="s">
        <v>420</v>
      </c>
      <c r="O200" s="153" t="s">
        <v>26</v>
      </c>
      <c r="P200" s="153" t="s">
        <v>35</v>
      </c>
      <c r="Q200" s="39" t="s">
        <v>445</v>
      </c>
      <c r="R200" s="228" t="s">
        <v>446</v>
      </c>
      <c r="S200" s="64">
        <v>1</v>
      </c>
      <c r="T200" s="87" t="s">
        <v>22</v>
      </c>
      <c r="U200" s="77" t="s">
        <v>24</v>
      </c>
      <c r="V200" s="87"/>
      <c r="W200" s="111"/>
      <c r="X200" s="68">
        <f t="shared" si="36"/>
        <v>0</v>
      </c>
      <c r="Y200" s="68"/>
      <c r="Z200" s="24"/>
      <c r="AA200" s="24"/>
      <c r="AB200" s="136" t="s">
        <v>24</v>
      </c>
      <c r="AC200" s="128" t="s">
        <v>24</v>
      </c>
      <c r="AD200" s="150" t="s">
        <v>420</v>
      </c>
      <c r="AE200" s="153" t="s">
        <v>26</v>
      </c>
      <c r="AF200" s="153" t="s">
        <v>35</v>
      </c>
    </row>
    <row r="201" spans="1:32">
      <c r="A201" s="25" t="s">
        <v>447</v>
      </c>
      <c r="B201" s="26" t="s">
        <v>448</v>
      </c>
      <c r="C201" s="72">
        <v>1</v>
      </c>
      <c r="D201" s="83" t="s">
        <v>22</v>
      </c>
      <c r="E201" s="104" t="s">
        <v>447</v>
      </c>
      <c r="F201" s="83">
        <v>2249.17</v>
      </c>
      <c r="G201" s="112">
        <f>rv_mbp16t_eg</f>
        <v>0.17</v>
      </c>
      <c r="H201" s="114">
        <f t="shared" si="37"/>
        <v>1866.8110999999999</v>
      </c>
      <c r="I201" s="122" t="s">
        <v>449</v>
      </c>
      <c r="J201" s="124">
        <f>mbp15_3pl</f>
        <v>117</v>
      </c>
      <c r="K201" s="132">
        <f>H201+J201</f>
        <v>1983.8110999999999</v>
      </c>
      <c r="L201" s="136" t="s">
        <v>24</v>
      </c>
      <c r="M201" s="128">
        <v>0.42</v>
      </c>
      <c r="N201" s="150" t="s">
        <v>450</v>
      </c>
      <c r="O201" s="153" t="s">
        <v>26</v>
      </c>
      <c r="P201" s="153" t="s">
        <v>292</v>
      </c>
      <c r="Q201" s="217" t="s">
        <v>447</v>
      </c>
      <c r="R201" s="218" t="s">
        <v>448</v>
      </c>
      <c r="S201" s="189">
        <v>1</v>
      </c>
      <c r="T201" s="209" t="s">
        <v>22</v>
      </c>
      <c r="U201" s="104" t="s">
        <v>447</v>
      </c>
      <c r="V201" s="209">
        <v>2249.17</v>
      </c>
      <c r="W201" s="229">
        <f>rv_mbp16t_eg</f>
        <v>0.17</v>
      </c>
      <c r="X201" s="114">
        <f t="shared" si="36"/>
        <v>1866.8110999999999</v>
      </c>
      <c r="Y201" s="122" t="s">
        <v>449</v>
      </c>
      <c r="Z201" s="124">
        <f>mbp15_3pl</f>
        <v>117</v>
      </c>
      <c r="AA201" s="132">
        <f>X201+Z201</f>
        <v>1983.8110999999999</v>
      </c>
      <c r="AB201" s="136" t="s">
        <v>24</v>
      </c>
      <c r="AC201" s="128">
        <v>0.42</v>
      </c>
      <c r="AD201" s="150" t="s">
        <v>450</v>
      </c>
      <c r="AE201" s="153" t="s">
        <v>26</v>
      </c>
      <c r="AF201" s="153" t="s">
        <v>292</v>
      </c>
    </row>
    <row r="202" spans="1:32">
      <c r="A202" s="37" t="s">
        <v>449</v>
      </c>
      <c r="B202" s="17" t="s">
        <v>451</v>
      </c>
      <c r="C202" s="73">
        <v>1</v>
      </c>
      <c r="D202" s="84" t="s">
        <v>29</v>
      </c>
      <c r="E202" s="102" t="s">
        <v>449</v>
      </c>
      <c r="F202" s="84"/>
      <c r="G202" s="110"/>
      <c r="H202" s="115">
        <v>117</v>
      </c>
      <c r="I202" s="68"/>
      <c r="J202" s="24"/>
      <c r="K202" s="24"/>
      <c r="L202" s="136" t="s">
        <v>24</v>
      </c>
      <c r="M202" s="128" t="s">
        <v>24</v>
      </c>
      <c r="N202" s="150" t="s">
        <v>30</v>
      </c>
      <c r="O202" s="153" t="s">
        <v>31</v>
      </c>
      <c r="P202" s="153" t="s">
        <v>32</v>
      </c>
      <c r="Q202" s="43" t="s">
        <v>449</v>
      </c>
      <c r="R202" s="42" t="s">
        <v>451</v>
      </c>
      <c r="S202" s="76">
        <v>1</v>
      </c>
      <c r="T202" s="88" t="s">
        <v>29</v>
      </c>
      <c r="U202" s="102" t="s">
        <v>449</v>
      </c>
      <c r="V202" s="88"/>
      <c r="W202" s="220"/>
      <c r="X202" s="115">
        <v>117</v>
      </c>
      <c r="Y202" s="68"/>
      <c r="Z202" s="24"/>
      <c r="AA202" s="24"/>
      <c r="AB202" s="136" t="s">
        <v>24</v>
      </c>
      <c r="AC202" s="128" t="s">
        <v>24</v>
      </c>
      <c r="AD202" s="150" t="s">
        <v>30</v>
      </c>
      <c r="AE202" s="153" t="s">
        <v>31</v>
      </c>
      <c r="AF202" s="153" t="s">
        <v>32</v>
      </c>
    </row>
    <row r="203" spans="1:32">
      <c r="A203" s="18" t="s">
        <v>452</v>
      </c>
      <c r="B203" s="19" t="s">
        <v>453</v>
      </c>
      <c r="C203" s="56">
        <v>1</v>
      </c>
      <c r="D203" s="85" t="s">
        <v>22</v>
      </c>
      <c r="E203" s="77" t="s">
        <v>24</v>
      </c>
      <c r="F203" s="157">
        <v>320.83</v>
      </c>
      <c r="G203" s="32">
        <f t="shared" ref="G203:G212" si="42">rv_mbp16t_eg_cto</f>
        <v>0.15</v>
      </c>
      <c r="H203" s="68">
        <f t="shared" ref="H203:H212" si="43">F203-(F203*G203)</f>
        <v>272.70549999999997</v>
      </c>
      <c r="I203" s="68"/>
      <c r="J203" s="24"/>
      <c r="K203" s="24"/>
      <c r="L203" s="136" t="s">
        <v>24</v>
      </c>
      <c r="M203" s="128" t="s">
        <v>24</v>
      </c>
      <c r="N203" s="151" t="s">
        <v>450</v>
      </c>
      <c r="O203" s="20" t="s">
        <v>26</v>
      </c>
      <c r="P203" s="153" t="s">
        <v>35</v>
      </c>
      <c r="Q203" s="39" t="s">
        <v>452</v>
      </c>
      <c r="R203" s="40" t="s">
        <v>453</v>
      </c>
      <c r="S203" s="64">
        <v>1</v>
      </c>
      <c r="T203" s="87" t="s">
        <v>22</v>
      </c>
      <c r="U203" s="77" t="s">
        <v>24</v>
      </c>
      <c r="V203" s="210">
        <v>316.67</v>
      </c>
      <c r="W203" s="48">
        <f t="shared" ref="W203:W212" si="44">rv_mbp16t_eg_cto</f>
        <v>0.15</v>
      </c>
      <c r="X203" s="68">
        <f t="shared" ref="X203:X214" si="45">V203-(V203*W203)</f>
        <v>269.16950000000003</v>
      </c>
      <c r="Y203" s="68"/>
      <c r="Z203" s="24"/>
      <c r="AA203" s="24"/>
      <c r="AB203" s="136" t="s">
        <v>24</v>
      </c>
      <c r="AC203" s="128" t="s">
        <v>24</v>
      </c>
      <c r="AD203" s="150" t="s">
        <v>450</v>
      </c>
      <c r="AE203" s="153" t="s">
        <v>26</v>
      </c>
      <c r="AF203" s="153" t="s">
        <v>35</v>
      </c>
    </row>
    <row r="204" spans="1:32">
      <c r="A204" s="18" t="s">
        <v>454</v>
      </c>
      <c r="B204" s="19" t="s">
        <v>455</v>
      </c>
      <c r="C204" s="56">
        <v>1</v>
      </c>
      <c r="D204" s="85" t="s">
        <v>22</v>
      </c>
      <c r="E204" s="77" t="s">
        <v>24</v>
      </c>
      <c r="F204" s="157">
        <v>383.33</v>
      </c>
      <c r="G204" s="32">
        <f t="shared" si="42"/>
        <v>0.15</v>
      </c>
      <c r="H204" s="68">
        <f t="shared" si="43"/>
        <v>325.83049999999997</v>
      </c>
      <c r="I204" s="68"/>
      <c r="J204" s="24"/>
      <c r="K204" s="24"/>
      <c r="L204" s="136" t="s">
        <v>24</v>
      </c>
      <c r="M204" s="128" t="s">
        <v>24</v>
      </c>
      <c r="N204" s="151" t="s">
        <v>450</v>
      </c>
      <c r="O204" s="20" t="s">
        <v>26</v>
      </c>
      <c r="P204" s="153" t="s">
        <v>35</v>
      </c>
      <c r="Q204" s="39" t="s">
        <v>454</v>
      </c>
      <c r="R204" s="40" t="s">
        <v>455</v>
      </c>
      <c r="S204" s="64">
        <v>1</v>
      </c>
      <c r="T204" s="87" t="s">
        <v>22</v>
      </c>
      <c r="U204" s="77" t="s">
        <v>24</v>
      </c>
      <c r="V204" s="210">
        <v>416.67</v>
      </c>
      <c r="W204" s="48">
        <f t="shared" si="44"/>
        <v>0.15</v>
      </c>
      <c r="X204" s="68">
        <f t="shared" si="45"/>
        <v>354.16950000000003</v>
      </c>
      <c r="Y204" s="68"/>
      <c r="Z204" s="24"/>
      <c r="AA204" s="24"/>
      <c r="AB204" s="136" t="s">
        <v>24</v>
      </c>
      <c r="AC204" s="128" t="s">
        <v>24</v>
      </c>
      <c r="AD204" s="150" t="s">
        <v>450</v>
      </c>
      <c r="AE204" s="153" t="s">
        <v>26</v>
      </c>
      <c r="AF204" s="153" t="s">
        <v>35</v>
      </c>
    </row>
    <row r="205" spans="1:32">
      <c r="A205" s="18" t="s">
        <v>456</v>
      </c>
      <c r="B205" s="19" t="s">
        <v>457</v>
      </c>
      <c r="C205" s="56">
        <v>1</v>
      </c>
      <c r="D205" s="85" t="s">
        <v>22</v>
      </c>
      <c r="E205" s="77" t="s">
        <v>24</v>
      </c>
      <c r="F205" s="157">
        <v>766.67</v>
      </c>
      <c r="G205" s="32">
        <f t="shared" si="42"/>
        <v>0.15</v>
      </c>
      <c r="H205" s="68">
        <f t="shared" si="43"/>
        <v>651.66949999999997</v>
      </c>
      <c r="I205" s="68"/>
      <c r="J205" s="24"/>
      <c r="K205" s="24"/>
      <c r="L205" s="136" t="s">
        <v>24</v>
      </c>
      <c r="M205" s="128" t="s">
        <v>24</v>
      </c>
      <c r="N205" s="151" t="s">
        <v>450</v>
      </c>
      <c r="O205" s="20" t="s">
        <v>26</v>
      </c>
      <c r="P205" s="153" t="s">
        <v>35</v>
      </c>
      <c r="Q205" s="39" t="s">
        <v>456</v>
      </c>
      <c r="R205" s="40" t="s">
        <v>457</v>
      </c>
      <c r="S205" s="64">
        <v>1</v>
      </c>
      <c r="T205" s="87" t="s">
        <v>22</v>
      </c>
      <c r="U205" s="77" t="s">
        <v>24</v>
      </c>
      <c r="V205" s="210">
        <v>833.33</v>
      </c>
      <c r="W205" s="48">
        <f t="shared" si="44"/>
        <v>0.15</v>
      </c>
      <c r="X205" s="68">
        <f t="shared" si="45"/>
        <v>708.33050000000003</v>
      </c>
      <c r="Y205" s="68"/>
      <c r="Z205" s="24"/>
      <c r="AA205" s="24"/>
      <c r="AB205" s="136" t="s">
        <v>24</v>
      </c>
      <c r="AC205" s="128" t="s">
        <v>24</v>
      </c>
      <c r="AD205" s="150" t="s">
        <v>450</v>
      </c>
      <c r="AE205" s="153" t="s">
        <v>26</v>
      </c>
      <c r="AF205" s="153" t="s">
        <v>35</v>
      </c>
    </row>
    <row r="206" spans="1:32">
      <c r="A206" s="18" t="s">
        <v>458</v>
      </c>
      <c r="B206" s="19" t="s">
        <v>459</v>
      </c>
      <c r="C206" s="56">
        <v>1</v>
      </c>
      <c r="D206" s="85" t="s">
        <v>22</v>
      </c>
      <c r="E206" s="77" t="s">
        <v>24</v>
      </c>
      <c r="F206" s="157">
        <v>95.83</v>
      </c>
      <c r="G206" s="32">
        <f t="shared" si="42"/>
        <v>0.15</v>
      </c>
      <c r="H206" s="68">
        <f t="shared" si="43"/>
        <v>81.455500000000001</v>
      </c>
      <c r="I206" s="68"/>
      <c r="J206" s="24"/>
      <c r="K206" s="24"/>
      <c r="L206" s="136" t="s">
        <v>24</v>
      </c>
      <c r="M206" s="128" t="s">
        <v>24</v>
      </c>
      <c r="N206" s="151" t="s">
        <v>450</v>
      </c>
      <c r="O206" s="20" t="s">
        <v>26</v>
      </c>
      <c r="P206" s="153" t="s">
        <v>35</v>
      </c>
      <c r="Q206" s="39" t="s">
        <v>458</v>
      </c>
      <c r="R206" s="40" t="s">
        <v>459</v>
      </c>
      <c r="S206" s="64">
        <v>1</v>
      </c>
      <c r="T206" s="87" t="s">
        <v>22</v>
      </c>
      <c r="U206" s="77" t="s">
        <v>24</v>
      </c>
      <c r="V206" s="210">
        <v>104.17</v>
      </c>
      <c r="W206" s="48">
        <f t="shared" si="44"/>
        <v>0.15</v>
      </c>
      <c r="X206" s="68">
        <f t="shared" si="45"/>
        <v>88.544499999999999</v>
      </c>
      <c r="Y206" s="68"/>
      <c r="Z206" s="24"/>
      <c r="AA206" s="24"/>
      <c r="AB206" s="136" t="s">
        <v>24</v>
      </c>
      <c r="AC206" s="128" t="s">
        <v>24</v>
      </c>
      <c r="AD206" s="150" t="s">
        <v>450</v>
      </c>
      <c r="AE206" s="153" t="s">
        <v>26</v>
      </c>
      <c r="AF206" s="153" t="s">
        <v>35</v>
      </c>
    </row>
    <row r="207" spans="1:32">
      <c r="A207" s="18" t="s">
        <v>460</v>
      </c>
      <c r="B207" s="19" t="s">
        <v>461</v>
      </c>
      <c r="C207" s="56">
        <v>1</v>
      </c>
      <c r="D207" s="85" t="s">
        <v>22</v>
      </c>
      <c r="E207" s="77" t="s">
        <v>24</v>
      </c>
      <c r="F207" s="157">
        <v>191.67</v>
      </c>
      <c r="G207" s="32">
        <f t="shared" si="42"/>
        <v>0.15</v>
      </c>
      <c r="H207" s="68">
        <f t="shared" si="43"/>
        <v>162.9195</v>
      </c>
      <c r="I207" s="68"/>
      <c r="J207" s="24"/>
      <c r="K207" s="24"/>
      <c r="L207" s="136" t="s">
        <v>24</v>
      </c>
      <c r="M207" s="128" t="s">
        <v>24</v>
      </c>
      <c r="N207" s="151" t="s">
        <v>450</v>
      </c>
      <c r="O207" s="20" t="s">
        <v>26</v>
      </c>
      <c r="P207" s="153" t="s">
        <v>35</v>
      </c>
      <c r="Q207" s="39" t="s">
        <v>460</v>
      </c>
      <c r="R207" s="40" t="s">
        <v>461</v>
      </c>
      <c r="S207" s="64">
        <v>1</v>
      </c>
      <c r="T207" s="87" t="s">
        <v>22</v>
      </c>
      <c r="U207" s="77" t="s">
        <v>24</v>
      </c>
      <c r="V207" s="210">
        <v>208.33</v>
      </c>
      <c r="W207" s="48">
        <f t="shared" si="44"/>
        <v>0.15</v>
      </c>
      <c r="X207" s="68">
        <f t="shared" si="45"/>
        <v>177.0805</v>
      </c>
      <c r="Y207" s="68"/>
      <c r="Z207" s="24"/>
      <c r="AA207" s="24"/>
      <c r="AB207" s="136" t="s">
        <v>24</v>
      </c>
      <c r="AC207" s="128" t="s">
        <v>24</v>
      </c>
      <c r="AD207" s="150" t="s">
        <v>450</v>
      </c>
      <c r="AE207" s="153" t="s">
        <v>26</v>
      </c>
      <c r="AF207" s="153" t="s">
        <v>35</v>
      </c>
    </row>
    <row r="208" spans="1:32" s="45" customFormat="1">
      <c r="A208" s="18" t="s">
        <v>462</v>
      </c>
      <c r="B208" s="19" t="s">
        <v>463</v>
      </c>
      <c r="C208" s="56">
        <v>1</v>
      </c>
      <c r="D208" s="85" t="s">
        <v>22</v>
      </c>
      <c r="E208" s="77" t="s">
        <v>24</v>
      </c>
      <c r="F208" s="157">
        <v>766.67</v>
      </c>
      <c r="G208" s="32">
        <f t="shared" si="42"/>
        <v>0.15</v>
      </c>
      <c r="H208" s="68">
        <f t="shared" ref="H208" si="46">F208-(F208*G208)</f>
        <v>651.66949999999997</v>
      </c>
      <c r="I208" s="93"/>
      <c r="J208" s="129"/>
      <c r="K208" s="129"/>
      <c r="L208" s="139" t="s">
        <v>24</v>
      </c>
      <c r="M208" s="129" t="s">
        <v>24</v>
      </c>
      <c r="N208" s="151" t="s">
        <v>450</v>
      </c>
      <c r="O208" s="20" t="s">
        <v>26</v>
      </c>
      <c r="P208" s="153" t="s">
        <v>35</v>
      </c>
      <c r="Q208" s="39" t="s">
        <v>462</v>
      </c>
      <c r="R208" s="40" t="s">
        <v>463</v>
      </c>
      <c r="S208" s="64">
        <v>1</v>
      </c>
      <c r="T208" s="87" t="s">
        <v>22</v>
      </c>
      <c r="U208" s="77" t="s">
        <v>24</v>
      </c>
      <c r="V208" s="98">
        <v>833.33</v>
      </c>
      <c r="W208" s="48">
        <f t="shared" si="44"/>
        <v>0.15</v>
      </c>
      <c r="X208" s="68">
        <f t="shared" si="45"/>
        <v>708.33050000000003</v>
      </c>
      <c r="Y208" s="93"/>
      <c r="Z208" s="129"/>
      <c r="AA208" s="129"/>
      <c r="AB208" s="139" t="s">
        <v>24</v>
      </c>
      <c r="AC208" s="129" t="s">
        <v>24</v>
      </c>
      <c r="AD208" s="150" t="s">
        <v>450</v>
      </c>
      <c r="AE208" s="153" t="s">
        <v>26</v>
      </c>
      <c r="AF208" s="153" t="s">
        <v>35</v>
      </c>
    </row>
    <row r="209" spans="1:32">
      <c r="A209" s="18" t="s">
        <v>464</v>
      </c>
      <c r="B209" s="19" t="s">
        <v>465</v>
      </c>
      <c r="C209" s="56">
        <v>1</v>
      </c>
      <c r="D209" s="85" t="s">
        <v>22</v>
      </c>
      <c r="E209" s="77" t="s">
        <v>24</v>
      </c>
      <c r="F209" s="157">
        <v>191.67</v>
      </c>
      <c r="G209" s="32">
        <f t="shared" si="42"/>
        <v>0.15</v>
      </c>
      <c r="H209" s="68">
        <f t="shared" si="43"/>
        <v>162.9195</v>
      </c>
      <c r="I209" s="68"/>
      <c r="J209" s="24"/>
      <c r="K209" s="24"/>
      <c r="L209" s="136" t="s">
        <v>24</v>
      </c>
      <c r="M209" s="128" t="s">
        <v>24</v>
      </c>
      <c r="N209" s="151" t="s">
        <v>450</v>
      </c>
      <c r="O209" s="20" t="s">
        <v>26</v>
      </c>
      <c r="P209" s="153" t="s">
        <v>35</v>
      </c>
      <c r="Q209" s="39" t="s">
        <v>464</v>
      </c>
      <c r="R209" s="40" t="s">
        <v>465</v>
      </c>
      <c r="S209" s="64">
        <v>1</v>
      </c>
      <c r="T209" s="87" t="s">
        <v>22</v>
      </c>
      <c r="U209" s="77" t="s">
        <v>24</v>
      </c>
      <c r="V209" s="210">
        <v>208.33</v>
      </c>
      <c r="W209" s="48">
        <f t="shared" si="44"/>
        <v>0.15</v>
      </c>
      <c r="X209" s="68">
        <f t="shared" si="45"/>
        <v>177.0805</v>
      </c>
      <c r="Y209" s="68"/>
      <c r="Z209" s="24"/>
      <c r="AA209" s="24"/>
      <c r="AB209" s="136" t="s">
        <v>24</v>
      </c>
      <c r="AC209" s="128" t="s">
        <v>24</v>
      </c>
      <c r="AD209" s="150" t="s">
        <v>450</v>
      </c>
      <c r="AE209" s="153" t="s">
        <v>26</v>
      </c>
      <c r="AF209" s="153" t="s">
        <v>35</v>
      </c>
    </row>
    <row r="210" spans="1:32">
      <c r="A210" s="18" t="s">
        <v>466</v>
      </c>
      <c r="B210" s="19" t="s">
        <v>467</v>
      </c>
      <c r="C210" s="56">
        <v>1</v>
      </c>
      <c r="D210" s="85" t="s">
        <v>22</v>
      </c>
      <c r="E210" s="77" t="s">
        <v>24</v>
      </c>
      <c r="F210" s="157">
        <v>575</v>
      </c>
      <c r="G210" s="32">
        <f t="shared" si="42"/>
        <v>0.15</v>
      </c>
      <c r="H210" s="68">
        <f t="shared" si="43"/>
        <v>488.75</v>
      </c>
      <c r="I210" s="68"/>
      <c r="J210" s="24"/>
      <c r="K210" s="24"/>
      <c r="L210" s="136" t="s">
        <v>24</v>
      </c>
      <c r="M210" s="128" t="s">
        <v>24</v>
      </c>
      <c r="N210" s="151" t="s">
        <v>450</v>
      </c>
      <c r="O210" s="20" t="s">
        <v>26</v>
      </c>
      <c r="P210" s="153" t="s">
        <v>35</v>
      </c>
      <c r="Q210" s="39" t="s">
        <v>466</v>
      </c>
      <c r="R210" s="40" t="s">
        <v>467</v>
      </c>
      <c r="S210" s="64">
        <v>1</v>
      </c>
      <c r="T210" s="87" t="s">
        <v>22</v>
      </c>
      <c r="U210" s="77" t="s">
        <v>24</v>
      </c>
      <c r="V210" s="210">
        <v>625</v>
      </c>
      <c r="W210" s="48">
        <f t="shared" si="44"/>
        <v>0.15</v>
      </c>
      <c r="X210" s="68">
        <f t="shared" si="45"/>
        <v>531.25</v>
      </c>
      <c r="Y210" s="68"/>
      <c r="Z210" s="24"/>
      <c r="AA210" s="24"/>
      <c r="AB210" s="136" t="s">
        <v>24</v>
      </c>
      <c r="AC210" s="128" t="s">
        <v>24</v>
      </c>
      <c r="AD210" s="150" t="s">
        <v>450</v>
      </c>
      <c r="AE210" s="153" t="s">
        <v>26</v>
      </c>
      <c r="AF210" s="153" t="s">
        <v>35</v>
      </c>
    </row>
    <row r="211" spans="1:32">
      <c r="A211" s="18" t="s">
        <v>468</v>
      </c>
      <c r="B211" s="19" t="s">
        <v>469</v>
      </c>
      <c r="C211" s="56">
        <v>1</v>
      </c>
      <c r="D211" s="85" t="s">
        <v>22</v>
      </c>
      <c r="E211" s="77" t="s">
        <v>24</v>
      </c>
      <c r="F211" s="157">
        <v>1150</v>
      </c>
      <c r="G211" s="32">
        <f t="shared" si="42"/>
        <v>0.15</v>
      </c>
      <c r="H211" s="68">
        <f t="shared" si="43"/>
        <v>977.5</v>
      </c>
      <c r="I211" s="68"/>
      <c r="J211" s="24"/>
      <c r="K211" s="24"/>
      <c r="L211" s="136" t="s">
        <v>24</v>
      </c>
      <c r="M211" s="128" t="s">
        <v>24</v>
      </c>
      <c r="N211" s="151" t="s">
        <v>450</v>
      </c>
      <c r="O211" s="20" t="s">
        <v>26</v>
      </c>
      <c r="P211" s="153" t="s">
        <v>35</v>
      </c>
      <c r="Q211" s="39" t="s">
        <v>468</v>
      </c>
      <c r="R211" s="40" t="s">
        <v>469</v>
      </c>
      <c r="S211" s="64">
        <v>1</v>
      </c>
      <c r="T211" s="87" t="s">
        <v>22</v>
      </c>
      <c r="U211" s="77" t="s">
        <v>24</v>
      </c>
      <c r="V211" s="210">
        <v>1250</v>
      </c>
      <c r="W211" s="48">
        <f t="shared" si="44"/>
        <v>0.15</v>
      </c>
      <c r="X211" s="68">
        <f t="shared" si="45"/>
        <v>1062.5</v>
      </c>
      <c r="Y211" s="68"/>
      <c r="Z211" s="24"/>
      <c r="AA211" s="24"/>
      <c r="AB211" s="136" t="s">
        <v>24</v>
      </c>
      <c r="AC211" s="128" t="s">
        <v>24</v>
      </c>
      <c r="AD211" s="150" t="s">
        <v>450</v>
      </c>
      <c r="AE211" s="153" t="s">
        <v>26</v>
      </c>
      <c r="AF211" s="153" t="s">
        <v>35</v>
      </c>
    </row>
    <row r="212" spans="1:32">
      <c r="A212" s="18" t="s">
        <v>470</v>
      </c>
      <c r="B212" s="19" t="s">
        <v>471</v>
      </c>
      <c r="C212" s="56">
        <v>1</v>
      </c>
      <c r="D212" s="85" t="s">
        <v>22</v>
      </c>
      <c r="E212" s="77" t="s">
        <v>24</v>
      </c>
      <c r="F212" s="157">
        <v>2300</v>
      </c>
      <c r="G212" s="32">
        <f t="shared" si="42"/>
        <v>0.15</v>
      </c>
      <c r="H212" s="68">
        <f t="shared" si="43"/>
        <v>1955</v>
      </c>
      <c r="I212" s="68"/>
      <c r="J212" s="24"/>
      <c r="K212" s="24"/>
      <c r="L212" s="136" t="s">
        <v>24</v>
      </c>
      <c r="M212" s="128" t="s">
        <v>24</v>
      </c>
      <c r="N212" s="151" t="s">
        <v>450</v>
      </c>
      <c r="O212" s="20" t="s">
        <v>26</v>
      </c>
      <c r="P212" s="153" t="s">
        <v>35</v>
      </c>
      <c r="Q212" s="39" t="s">
        <v>470</v>
      </c>
      <c r="R212" s="40" t="s">
        <v>471</v>
      </c>
      <c r="S212" s="64">
        <v>1</v>
      </c>
      <c r="T212" s="87" t="s">
        <v>22</v>
      </c>
      <c r="U212" s="77" t="s">
        <v>24</v>
      </c>
      <c r="V212" s="210">
        <v>2500</v>
      </c>
      <c r="W212" s="48">
        <f t="shared" si="44"/>
        <v>0.15</v>
      </c>
      <c r="X212" s="68">
        <f t="shared" si="45"/>
        <v>2125</v>
      </c>
      <c r="Y212" s="68"/>
      <c r="Z212" s="24"/>
      <c r="AA212" s="24"/>
      <c r="AB212" s="136" t="s">
        <v>24</v>
      </c>
      <c r="AC212" s="128" t="s">
        <v>24</v>
      </c>
      <c r="AD212" s="150" t="s">
        <v>450</v>
      </c>
      <c r="AE212" s="153" t="s">
        <v>26</v>
      </c>
      <c r="AF212" s="153" t="s">
        <v>35</v>
      </c>
    </row>
    <row r="213" spans="1:32">
      <c r="A213" s="18" t="s">
        <v>472</v>
      </c>
      <c r="B213" s="19" t="s">
        <v>473</v>
      </c>
      <c r="C213" s="56">
        <v>1</v>
      </c>
      <c r="D213" s="85" t="s">
        <v>22</v>
      </c>
      <c r="E213" s="77" t="s">
        <v>24</v>
      </c>
      <c r="F213" s="96"/>
      <c r="G213" s="32"/>
      <c r="H213" s="68"/>
      <c r="I213" s="68"/>
      <c r="J213" s="24"/>
      <c r="K213" s="24"/>
      <c r="L213" s="136" t="s">
        <v>24</v>
      </c>
      <c r="M213" s="128" t="s">
        <v>24</v>
      </c>
      <c r="N213" s="151" t="s">
        <v>450</v>
      </c>
      <c r="O213" s="20" t="s">
        <v>26</v>
      </c>
      <c r="P213" s="153" t="s">
        <v>35</v>
      </c>
      <c r="Q213" s="39" t="s">
        <v>472</v>
      </c>
      <c r="R213" s="40" t="s">
        <v>473</v>
      </c>
      <c r="S213" s="64">
        <v>1</v>
      </c>
      <c r="T213" s="87" t="s">
        <v>22</v>
      </c>
      <c r="U213" s="77" t="s">
        <v>24</v>
      </c>
      <c r="V213" s="210"/>
      <c r="W213" s="48"/>
      <c r="X213" s="68">
        <f t="shared" si="45"/>
        <v>0</v>
      </c>
      <c r="Y213" s="68"/>
      <c r="Z213" s="24"/>
      <c r="AA213" s="24"/>
      <c r="AB213" s="136" t="s">
        <v>24</v>
      </c>
      <c r="AC213" s="128" t="s">
        <v>24</v>
      </c>
      <c r="AD213" s="150" t="s">
        <v>450</v>
      </c>
      <c r="AE213" s="153" t="s">
        <v>26</v>
      </c>
      <c r="AF213" s="153" t="s">
        <v>35</v>
      </c>
    </row>
    <row r="214" spans="1:32">
      <c r="A214" s="18" t="s">
        <v>474</v>
      </c>
      <c r="B214" s="19" t="s">
        <v>475</v>
      </c>
      <c r="C214" s="56">
        <v>1</v>
      </c>
      <c r="D214" s="85" t="s">
        <v>22</v>
      </c>
      <c r="E214" s="77" t="s">
        <v>24</v>
      </c>
      <c r="F214" s="96"/>
      <c r="G214" s="32"/>
      <c r="H214" s="68"/>
      <c r="I214" s="68"/>
      <c r="J214" s="24"/>
      <c r="K214" s="24"/>
      <c r="L214" s="136" t="s">
        <v>24</v>
      </c>
      <c r="M214" s="128" t="s">
        <v>24</v>
      </c>
      <c r="N214" s="151" t="s">
        <v>450</v>
      </c>
      <c r="O214" s="20" t="s">
        <v>26</v>
      </c>
      <c r="P214" s="153" t="s">
        <v>35</v>
      </c>
      <c r="Q214" s="39" t="s">
        <v>474</v>
      </c>
      <c r="R214" s="40" t="s">
        <v>475</v>
      </c>
      <c r="S214" s="64">
        <v>1</v>
      </c>
      <c r="T214" s="87" t="s">
        <v>22</v>
      </c>
      <c r="U214" s="77" t="s">
        <v>24</v>
      </c>
      <c r="V214" s="210"/>
      <c r="W214" s="48"/>
      <c r="X214" s="68">
        <f t="shared" si="45"/>
        <v>0</v>
      </c>
      <c r="Y214" s="68"/>
      <c r="Z214" s="24"/>
      <c r="AA214" s="24"/>
      <c r="AB214" s="136" t="s">
        <v>24</v>
      </c>
      <c r="AC214" s="128" t="s">
        <v>24</v>
      </c>
      <c r="AD214" s="150" t="s">
        <v>450</v>
      </c>
      <c r="AE214" s="153" t="s">
        <v>26</v>
      </c>
      <c r="AF214" s="153" t="s">
        <v>35</v>
      </c>
    </row>
    <row r="215" spans="1:32">
      <c r="A215" s="37" t="s">
        <v>476</v>
      </c>
      <c r="B215" s="17" t="s">
        <v>477</v>
      </c>
      <c r="C215" s="73">
        <v>1</v>
      </c>
      <c r="D215" s="84" t="s">
        <v>29</v>
      </c>
      <c r="E215" s="102" t="s">
        <v>476</v>
      </c>
      <c r="F215" s="84"/>
      <c r="G215" s="110"/>
      <c r="H215" s="115">
        <v>73</v>
      </c>
      <c r="I215" s="68"/>
      <c r="J215" s="24"/>
      <c r="K215" s="24"/>
      <c r="L215" s="136" t="s">
        <v>24</v>
      </c>
      <c r="M215" s="128" t="s">
        <v>24</v>
      </c>
      <c r="N215" s="150" t="s">
        <v>30</v>
      </c>
      <c r="O215" s="153" t="s">
        <v>31</v>
      </c>
      <c r="P215" s="153" t="s">
        <v>32</v>
      </c>
      <c r="Q215" s="43" t="s">
        <v>476</v>
      </c>
      <c r="R215" s="42" t="s">
        <v>477</v>
      </c>
      <c r="S215" s="76">
        <v>1</v>
      </c>
      <c r="T215" s="88" t="s">
        <v>29</v>
      </c>
      <c r="U215" s="102" t="s">
        <v>476</v>
      </c>
      <c r="V215" s="88"/>
      <c r="W215" s="220"/>
      <c r="X215" s="115">
        <v>73</v>
      </c>
      <c r="Y215" s="68"/>
      <c r="Z215" s="24"/>
      <c r="AA215" s="24"/>
      <c r="AB215" s="136" t="s">
        <v>24</v>
      </c>
      <c r="AC215" s="128" t="s">
        <v>24</v>
      </c>
      <c r="AD215" s="150" t="s">
        <v>30</v>
      </c>
      <c r="AE215" s="153" t="s">
        <v>31</v>
      </c>
      <c r="AF215" s="153" t="s">
        <v>32</v>
      </c>
    </row>
    <row r="216" spans="1:32">
      <c r="A216" s="37" t="s">
        <v>478</v>
      </c>
      <c r="B216" s="17" t="s">
        <v>479</v>
      </c>
      <c r="C216" s="73">
        <v>1</v>
      </c>
      <c r="D216" s="84" t="s">
        <v>29</v>
      </c>
      <c r="E216" s="102" t="s">
        <v>478</v>
      </c>
      <c r="F216" s="84"/>
      <c r="G216" s="110"/>
      <c r="H216" s="115">
        <v>148</v>
      </c>
      <c r="I216" s="68"/>
      <c r="J216" s="24"/>
      <c r="K216" s="24"/>
      <c r="L216" s="136" t="s">
        <v>24</v>
      </c>
      <c r="M216" s="128" t="s">
        <v>24</v>
      </c>
      <c r="N216" s="150" t="s">
        <v>30</v>
      </c>
      <c r="O216" s="153" t="s">
        <v>31</v>
      </c>
      <c r="P216" s="153" t="s">
        <v>32</v>
      </c>
      <c r="Q216" s="43" t="s">
        <v>478</v>
      </c>
      <c r="R216" s="42" t="s">
        <v>479</v>
      </c>
      <c r="S216" s="76">
        <v>1</v>
      </c>
      <c r="T216" s="88" t="s">
        <v>29</v>
      </c>
      <c r="U216" s="102" t="s">
        <v>478</v>
      </c>
      <c r="V216" s="88"/>
      <c r="W216" s="220"/>
      <c r="X216" s="115">
        <v>148</v>
      </c>
      <c r="Y216" s="68"/>
      <c r="Z216" s="24"/>
      <c r="AA216" s="24"/>
      <c r="AB216" s="136" t="s">
        <v>24</v>
      </c>
      <c r="AC216" s="128" t="s">
        <v>24</v>
      </c>
      <c r="AD216" s="150" t="s">
        <v>30</v>
      </c>
      <c r="AE216" s="153" t="s">
        <v>31</v>
      </c>
      <c r="AF216" s="153" t="s">
        <v>32</v>
      </c>
    </row>
    <row r="217" spans="1:32">
      <c r="A217" s="37" t="s">
        <v>480</v>
      </c>
      <c r="B217" s="17" t="s">
        <v>481</v>
      </c>
      <c r="C217" s="73">
        <v>1</v>
      </c>
      <c r="D217" s="84" t="s">
        <v>29</v>
      </c>
      <c r="E217" s="102" t="s">
        <v>480</v>
      </c>
      <c r="F217" s="84"/>
      <c r="G217" s="110"/>
      <c r="H217" s="115">
        <v>302</v>
      </c>
      <c r="I217" s="68"/>
      <c r="J217" s="24"/>
      <c r="K217" s="24"/>
      <c r="L217" s="136" t="s">
        <v>24</v>
      </c>
      <c r="M217" s="128" t="s">
        <v>24</v>
      </c>
      <c r="N217" s="150" t="s">
        <v>30</v>
      </c>
      <c r="O217" s="153" t="s">
        <v>31</v>
      </c>
      <c r="P217" s="153" t="s">
        <v>32</v>
      </c>
      <c r="Q217" s="43" t="s">
        <v>480</v>
      </c>
      <c r="R217" s="42" t="s">
        <v>481</v>
      </c>
      <c r="S217" s="76">
        <v>1</v>
      </c>
      <c r="T217" s="88" t="s">
        <v>29</v>
      </c>
      <c r="U217" s="102" t="s">
        <v>480</v>
      </c>
      <c r="V217" s="88"/>
      <c r="W217" s="220"/>
      <c r="X217" s="115">
        <v>302</v>
      </c>
      <c r="Y217" s="68"/>
      <c r="Z217" s="24"/>
      <c r="AA217" s="24"/>
      <c r="AB217" s="136" t="s">
        <v>24</v>
      </c>
      <c r="AC217" s="128" t="s">
        <v>24</v>
      </c>
      <c r="AD217" s="150" t="s">
        <v>30</v>
      </c>
      <c r="AE217" s="153" t="s">
        <v>31</v>
      </c>
      <c r="AF217" s="153" t="s">
        <v>32</v>
      </c>
    </row>
    <row r="218" spans="1:32">
      <c r="A218" s="37" t="s">
        <v>482</v>
      </c>
      <c r="B218" s="17" t="s">
        <v>483</v>
      </c>
      <c r="C218" s="73">
        <v>1</v>
      </c>
      <c r="D218" s="84" t="s">
        <v>29</v>
      </c>
      <c r="E218" s="102" t="s">
        <v>482</v>
      </c>
      <c r="F218" s="84"/>
      <c r="G218" s="110"/>
      <c r="H218" s="115">
        <v>482</v>
      </c>
      <c r="I218" s="68"/>
      <c r="J218" s="24"/>
      <c r="K218" s="24"/>
      <c r="L218" s="136" t="s">
        <v>24</v>
      </c>
      <c r="M218" s="128" t="s">
        <v>24</v>
      </c>
      <c r="N218" s="150" t="s">
        <v>30</v>
      </c>
      <c r="O218" s="153" t="s">
        <v>31</v>
      </c>
      <c r="P218" s="153" t="s">
        <v>32</v>
      </c>
      <c r="Q218" s="43" t="s">
        <v>482</v>
      </c>
      <c r="R218" s="42" t="s">
        <v>483</v>
      </c>
      <c r="S218" s="76">
        <v>1</v>
      </c>
      <c r="T218" s="88" t="s">
        <v>29</v>
      </c>
      <c r="U218" s="102" t="s">
        <v>482</v>
      </c>
      <c r="V218" s="88"/>
      <c r="W218" s="220"/>
      <c r="X218" s="115">
        <v>482</v>
      </c>
      <c r="Y218" s="68"/>
      <c r="Z218" s="24"/>
      <c r="AA218" s="24"/>
      <c r="AB218" s="136" t="s">
        <v>24</v>
      </c>
      <c r="AC218" s="128" t="s">
        <v>24</v>
      </c>
      <c r="AD218" s="150" t="s">
        <v>30</v>
      </c>
      <c r="AE218" s="153" t="s">
        <v>31</v>
      </c>
      <c r="AF218" s="153" t="s">
        <v>32</v>
      </c>
    </row>
    <row r="219" spans="1:32">
      <c r="A219" s="37" t="s">
        <v>484</v>
      </c>
      <c r="B219" s="17" t="s">
        <v>485</v>
      </c>
      <c r="C219" s="73">
        <v>1</v>
      </c>
      <c r="D219" s="84" t="s">
        <v>29</v>
      </c>
      <c r="E219" s="102" t="s">
        <v>484</v>
      </c>
      <c r="F219" s="84"/>
      <c r="G219" s="110"/>
      <c r="H219" s="115">
        <v>148</v>
      </c>
      <c r="I219" s="68"/>
      <c r="J219" s="24"/>
      <c r="K219" s="24"/>
      <c r="L219" s="136" t="s">
        <v>24</v>
      </c>
      <c r="M219" s="128" t="s">
        <v>24</v>
      </c>
      <c r="N219" s="150" t="s">
        <v>30</v>
      </c>
      <c r="O219" s="153" t="s">
        <v>31</v>
      </c>
      <c r="P219" s="153" t="s">
        <v>32</v>
      </c>
      <c r="Q219" s="43" t="s">
        <v>484</v>
      </c>
      <c r="R219" s="42" t="s">
        <v>485</v>
      </c>
      <c r="S219" s="76">
        <v>1</v>
      </c>
      <c r="T219" s="88" t="s">
        <v>29</v>
      </c>
      <c r="U219" s="102" t="s">
        <v>484</v>
      </c>
      <c r="V219" s="88"/>
      <c r="W219" s="220"/>
      <c r="X219" s="115">
        <v>148</v>
      </c>
      <c r="Y219" s="68"/>
      <c r="Z219" s="24"/>
      <c r="AA219" s="24"/>
      <c r="AB219" s="136" t="s">
        <v>24</v>
      </c>
      <c r="AC219" s="128" t="s">
        <v>24</v>
      </c>
      <c r="AD219" s="150" t="s">
        <v>30</v>
      </c>
      <c r="AE219" s="153" t="s">
        <v>31</v>
      </c>
      <c r="AF219" s="153" t="s">
        <v>32</v>
      </c>
    </row>
    <row r="220" spans="1:32">
      <c r="A220" s="37" t="s">
        <v>486</v>
      </c>
      <c r="B220" s="17" t="s">
        <v>487</v>
      </c>
      <c r="C220" s="73">
        <v>1</v>
      </c>
      <c r="D220" s="84" t="s">
        <v>29</v>
      </c>
      <c r="E220" s="102" t="s">
        <v>486</v>
      </c>
      <c r="F220" s="84"/>
      <c r="G220" s="110"/>
      <c r="H220" s="115">
        <v>453</v>
      </c>
      <c r="I220" s="68"/>
      <c r="J220" s="24"/>
      <c r="K220" s="24"/>
      <c r="L220" s="136" t="s">
        <v>24</v>
      </c>
      <c r="M220" s="128" t="s">
        <v>24</v>
      </c>
      <c r="N220" s="150" t="s">
        <v>30</v>
      </c>
      <c r="O220" s="153" t="s">
        <v>31</v>
      </c>
      <c r="P220" s="153" t="s">
        <v>32</v>
      </c>
      <c r="Q220" s="43" t="s">
        <v>486</v>
      </c>
      <c r="R220" s="42" t="s">
        <v>487</v>
      </c>
      <c r="S220" s="76">
        <v>1</v>
      </c>
      <c r="T220" s="88" t="s">
        <v>29</v>
      </c>
      <c r="U220" s="102" t="s">
        <v>486</v>
      </c>
      <c r="V220" s="88"/>
      <c r="W220" s="220"/>
      <c r="X220" s="115">
        <v>453</v>
      </c>
      <c r="Y220" s="68"/>
      <c r="Z220" s="24"/>
      <c r="AA220" s="24"/>
      <c r="AB220" s="136" t="s">
        <v>24</v>
      </c>
      <c r="AC220" s="128" t="s">
        <v>24</v>
      </c>
      <c r="AD220" s="150" t="s">
        <v>30</v>
      </c>
      <c r="AE220" s="153" t="s">
        <v>31</v>
      </c>
      <c r="AF220" s="153" t="s">
        <v>32</v>
      </c>
    </row>
    <row r="221" spans="1:32">
      <c r="A221" s="37" t="s">
        <v>488</v>
      </c>
      <c r="B221" s="17" t="s">
        <v>489</v>
      </c>
      <c r="C221" s="73">
        <v>1</v>
      </c>
      <c r="D221" s="84" t="s">
        <v>29</v>
      </c>
      <c r="E221" s="102" t="s">
        <v>488</v>
      </c>
      <c r="F221" s="84"/>
      <c r="G221" s="110"/>
      <c r="H221" s="115">
        <v>573</v>
      </c>
      <c r="I221" s="68"/>
      <c r="J221" s="24"/>
      <c r="K221" s="24"/>
      <c r="L221" s="136" t="s">
        <v>24</v>
      </c>
      <c r="M221" s="128" t="s">
        <v>24</v>
      </c>
      <c r="N221" s="150" t="s">
        <v>30</v>
      </c>
      <c r="O221" s="153" t="s">
        <v>31</v>
      </c>
      <c r="P221" s="153" t="s">
        <v>32</v>
      </c>
      <c r="Q221" s="43" t="s">
        <v>488</v>
      </c>
      <c r="R221" s="42" t="s">
        <v>489</v>
      </c>
      <c r="S221" s="76">
        <v>1</v>
      </c>
      <c r="T221" s="88" t="s">
        <v>29</v>
      </c>
      <c r="U221" s="102" t="s">
        <v>488</v>
      </c>
      <c r="V221" s="88"/>
      <c r="W221" s="220"/>
      <c r="X221" s="115">
        <v>573</v>
      </c>
      <c r="Y221" s="68"/>
      <c r="Z221" s="24"/>
      <c r="AA221" s="24"/>
      <c r="AB221" s="136" t="s">
        <v>24</v>
      </c>
      <c r="AC221" s="128" t="s">
        <v>24</v>
      </c>
      <c r="AD221" s="150" t="s">
        <v>30</v>
      </c>
      <c r="AE221" s="153" t="s">
        <v>31</v>
      </c>
      <c r="AF221" s="153" t="s">
        <v>32</v>
      </c>
    </row>
    <row r="222" spans="1:32">
      <c r="A222" s="37" t="s">
        <v>490</v>
      </c>
      <c r="B222" s="17" t="s">
        <v>491</v>
      </c>
      <c r="C222" s="73">
        <v>1</v>
      </c>
      <c r="D222" s="84" t="s">
        <v>29</v>
      </c>
      <c r="E222" s="102" t="s">
        <v>490</v>
      </c>
      <c r="F222" s="84"/>
      <c r="G222" s="110"/>
      <c r="H222" s="115">
        <v>88</v>
      </c>
      <c r="I222" s="68"/>
      <c r="J222" s="24"/>
      <c r="K222" s="24"/>
      <c r="L222" s="136" t="s">
        <v>24</v>
      </c>
      <c r="M222" s="128" t="s">
        <v>24</v>
      </c>
      <c r="N222" s="150" t="s">
        <v>30</v>
      </c>
      <c r="O222" s="153" t="s">
        <v>31</v>
      </c>
      <c r="P222" s="153" t="s">
        <v>32</v>
      </c>
      <c r="Q222" s="43" t="s">
        <v>490</v>
      </c>
      <c r="R222" s="42" t="s">
        <v>491</v>
      </c>
      <c r="S222" s="76">
        <v>1</v>
      </c>
      <c r="T222" s="88" t="s">
        <v>29</v>
      </c>
      <c r="U222" s="102" t="s">
        <v>490</v>
      </c>
      <c r="V222" s="88"/>
      <c r="W222" s="220"/>
      <c r="X222" s="115">
        <v>88</v>
      </c>
      <c r="Y222" s="68"/>
      <c r="Z222" s="24"/>
      <c r="AA222" s="24"/>
      <c r="AB222" s="136" t="s">
        <v>24</v>
      </c>
      <c r="AC222" s="128" t="s">
        <v>24</v>
      </c>
      <c r="AD222" s="150" t="s">
        <v>30</v>
      </c>
      <c r="AE222" s="153" t="s">
        <v>31</v>
      </c>
      <c r="AF222" s="153" t="s">
        <v>32</v>
      </c>
    </row>
    <row r="223" spans="1:32">
      <c r="A223" s="37" t="s">
        <v>492</v>
      </c>
      <c r="B223" s="17" t="s">
        <v>493</v>
      </c>
      <c r="C223" s="73">
        <v>1</v>
      </c>
      <c r="D223" s="84" t="s">
        <v>29</v>
      </c>
      <c r="E223" s="102" t="s">
        <v>492</v>
      </c>
      <c r="F223" s="84"/>
      <c r="G223" s="110"/>
      <c r="H223" s="115">
        <v>188</v>
      </c>
      <c r="I223" s="68"/>
      <c r="J223" s="24"/>
      <c r="K223" s="24"/>
      <c r="L223" s="136" t="s">
        <v>24</v>
      </c>
      <c r="M223" s="128" t="s">
        <v>24</v>
      </c>
      <c r="N223" s="150" t="s">
        <v>30</v>
      </c>
      <c r="O223" s="153" t="s">
        <v>31</v>
      </c>
      <c r="P223" s="153" t="s">
        <v>32</v>
      </c>
      <c r="Q223" s="43" t="s">
        <v>492</v>
      </c>
      <c r="R223" s="42" t="s">
        <v>493</v>
      </c>
      <c r="S223" s="76">
        <v>1</v>
      </c>
      <c r="T223" s="88" t="s">
        <v>29</v>
      </c>
      <c r="U223" s="102" t="s">
        <v>492</v>
      </c>
      <c r="V223" s="88"/>
      <c r="W223" s="220"/>
      <c r="X223" s="115">
        <v>188</v>
      </c>
      <c r="Y223" s="68"/>
      <c r="Z223" s="24"/>
      <c r="AA223" s="24"/>
      <c r="AB223" s="136" t="s">
        <v>24</v>
      </c>
      <c r="AC223" s="128" t="s">
        <v>24</v>
      </c>
      <c r="AD223" s="150" t="s">
        <v>30</v>
      </c>
      <c r="AE223" s="153" t="s">
        <v>31</v>
      </c>
      <c r="AF223" s="153" t="s">
        <v>32</v>
      </c>
    </row>
    <row r="224" spans="1:32">
      <c r="A224" s="37" t="s">
        <v>494</v>
      </c>
      <c r="B224" s="17" t="s">
        <v>495</v>
      </c>
      <c r="C224" s="73">
        <v>1</v>
      </c>
      <c r="D224" s="84" t="s">
        <v>29</v>
      </c>
      <c r="E224" s="102" t="s">
        <v>494</v>
      </c>
      <c r="F224" s="84"/>
      <c r="G224" s="110"/>
      <c r="H224" s="115">
        <v>322</v>
      </c>
      <c r="I224" s="68"/>
      <c r="J224" s="24"/>
      <c r="K224" s="24"/>
      <c r="L224" s="136" t="s">
        <v>24</v>
      </c>
      <c r="M224" s="128" t="s">
        <v>24</v>
      </c>
      <c r="N224" s="150" t="s">
        <v>30</v>
      </c>
      <c r="O224" s="153" t="s">
        <v>31</v>
      </c>
      <c r="P224" s="153" t="s">
        <v>32</v>
      </c>
      <c r="Q224" s="43" t="s">
        <v>494</v>
      </c>
      <c r="R224" s="42" t="s">
        <v>495</v>
      </c>
      <c r="S224" s="76">
        <v>1</v>
      </c>
      <c r="T224" s="88" t="s">
        <v>29</v>
      </c>
      <c r="U224" s="102" t="s">
        <v>494</v>
      </c>
      <c r="V224" s="88"/>
      <c r="W224" s="220"/>
      <c r="X224" s="115">
        <v>322</v>
      </c>
      <c r="Y224" s="68"/>
      <c r="Z224" s="24"/>
      <c r="AA224" s="24"/>
      <c r="AB224" s="136" t="s">
        <v>24</v>
      </c>
      <c r="AC224" s="128" t="s">
        <v>24</v>
      </c>
      <c r="AD224" s="150" t="s">
        <v>30</v>
      </c>
      <c r="AE224" s="153" t="s">
        <v>31</v>
      </c>
      <c r="AF224" s="153" t="s">
        <v>32</v>
      </c>
    </row>
    <row r="225" spans="1:32">
      <c r="A225" s="37" t="s">
        <v>496</v>
      </c>
      <c r="B225" s="17" t="s">
        <v>497</v>
      </c>
      <c r="C225" s="73">
        <v>1</v>
      </c>
      <c r="D225" s="84" t="s">
        <v>29</v>
      </c>
      <c r="E225" s="102" t="s">
        <v>496</v>
      </c>
      <c r="F225" s="84"/>
      <c r="G225" s="110"/>
      <c r="H225" s="115">
        <v>218</v>
      </c>
      <c r="I225" s="68"/>
      <c r="J225" s="24"/>
      <c r="K225" s="24"/>
      <c r="L225" s="136" t="s">
        <v>24</v>
      </c>
      <c r="M225" s="128" t="s">
        <v>24</v>
      </c>
      <c r="N225" s="150" t="s">
        <v>30</v>
      </c>
      <c r="O225" s="153" t="s">
        <v>31</v>
      </c>
      <c r="P225" s="153" t="s">
        <v>32</v>
      </c>
      <c r="Q225" s="43" t="s">
        <v>496</v>
      </c>
      <c r="R225" s="42" t="s">
        <v>497</v>
      </c>
      <c r="S225" s="76">
        <v>1</v>
      </c>
      <c r="T225" s="88" t="s">
        <v>29</v>
      </c>
      <c r="U225" s="102" t="s">
        <v>496</v>
      </c>
      <c r="V225" s="88"/>
      <c r="W225" s="220"/>
      <c r="X225" s="115">
        <v>218</v>
      </c>
      <c r="Y225" s="68"/>
      <c r="Z225" s="24"/>
      <c r="AA225" s="24"/>
      <c r="AB225" s="136" t="s">
        <v>24</v>
      </c>
      <c r="AC225" s="128" t="s">
        <v>24</v>
      </c>
      <c r="AD225" s="150" t="s">
        <v>30</v>
      </c>
      <c r="AE225" s="153" t="s">
        <v>31</v>
      </c>
      <c r="AF225" s="153" t="s">
        <v>32</v>
      </c>
    </row>
    <row r="226" spans="1:32">
      <c r="A226" s="37" t="s">
        <v>498</v>
      </c>
      <c r="B226" s="17" t="s">
        <v>499</v>
      </c>
      <c r="C226" s="73">
        <v>1</v>
      </c>
      <c r="D226" s="84" t="s">
        <v>29</v>
      </c>
      <c r="E226" s="102" t="s">
        <v>498</v>
      </c>
      <c r="F226" s="84"/>
      <c r="G226" s="110"/>
      <c r="H226" s="115">
        <v>592</v>
      </c>
      <c r="I226" s="68"/>
      <c r="J226" s="24"/>
      <c r="K226" s="24"/>
      <c r="L226" s="136" t="s">
        <v>24</v>
      </c>
      <c r="M226" s="128" t="s">
        <v>24</v>
      </c>
      <c r="N226" s="150" t="s">
        <v>30</v>
      </c>
      <c r="O226" s="153" t="s">
        <v>31</v>
      </c>
      <c r="P226" s="153" t="s">
        <v>32</v>
      </c>
      <c r="Q226" s="43" t="s">
        <v>498</v>
      </c>
      <c r="R226" s="42" t="s">
        <v>499</v>
      </c>
      <c r="S226" s="76">
        <v>1</v>
      </c>
      <c r="T226" s="88" t="s">
        <v>29</v>
      </c>
      <c r="U226" s="102" t="s">
        <v>498</v>
      </c>
      <c r="V226" s="88"/>
      <c r="W226" s="220"/>
      <c r="X226" s="115">
        <v>592</v>
      </c>
      <c r="Y226" s="68"/>
      <c r="Z226" s="24"/>
      <c r="AA226" s="24"/>
      <c r="AB226" s="136" t="s">
        <v>24</v>
      </c>
      <c r="AC226" s="128" t="s">
        <v>24</v>
      </c>
      <c r="AD226" s="150" t="s">
        <v>30</v>
      </c>
      <c r="AE226" s="153" t="s">
        <v>31</v>
      </c>
      <c r="AF226" s="153" t="s">
        <v>32</v>
      </c>
    </row>
    <row r="227" spans="1:32">
      <c r="A227" s="37" t="s">
        <v>500</v>
      </c>
      <c r="B227" s="17" t="s">
        <v>501</v>
      </c>
      <c r="C227" s="73">
        <v>1</v>
      </c>
      <c r="D227" s="84" t="s">
        <v>29</v>
      </c>
      <c r="E227" s="102" t="s">
        <v>500</v>
      </c>
      <c r="F227" s="84"/>
      <c r="G227" s="110"/>
      <c r="H227" s="115">
        <v>693</v>
      </c>
      <c r="I227" s="68"/>
      <c r="J227" s="24"/>
      <c r="K227" s="24"/>
      <c r="L227" s="136" t="s">
        <v>24</v>
      </c>
      <c r="M227" s="128" t="s">
        <v>24</v>
      </c>
      <c r="N227" s="150" t="s">
        <v>30</v>
      </c>
      <c r="O227" s="153" t="s">
        <v>31</v>
      </c>
      <c r="P227" s="153" t="s">
        <v>32</v>
      </c>
      <c r="Q227" s="43" t="s">
        <v>500</v>
      </c>
      <c r="R227" s="42" t="s">
        <v>501</v>
      </c>
      <c r="S227" s="76">
        <v>1</v>
      </c>
      <c r="T227" s="88" t="s">
        <v>29</v>
      </c>
      <c r="U227" s="102" t="s">
        <v>500</v>
      </c>
      <c r="V227" s="88"/>
      <c r="W227" s="220"/>
      <c r="X227" s="115">
        <v>693</v>
      </c>
      <c r="Y227" s="68"/>
      <c r="Z227" s="24"/>
      <c r="AA227" s="24"/>
      <c r="AB227" s="136" t="s">
        <v>24</v>
      </c>
      <c r="AC227" s="128" t="s">
        <v>24</v>
      </c>
      <c r="AD227" s="150" t="s">
        <v>30</v>
      </c>
      <c r="AE227" s="153" t="s">
        <v>31</v>
      </c>
      <c r="AF227" s="153" t="s">
        <v>32</v>
      </c>
    </row>
    <row r="228" spans="1:32">
      <c r="A228" s="37" t="s">
        <v>502</v>
      </c>
      <c r="B228" s="17" t="s">
        <v>503</v>
      </c>
      <c r="C228" s="73">
        <v>1</v>
      </c>
      <c r="D228" s="84" t="s">
        <v>29</v>
      </c>
      <c r="E228" s="102" t="s">
        <v>502</v>
      </c>
      <c r="F228" s="84"/>
      <c r="G228" s="110"/>
      <c r="H228" s="115">
        <v>173</v>
      </c>
      <c r="I228" s="68"/>
      <c r="J228" s="24"/>
      <c r="K228" s="24"/>
      <c r="L228" s="136" t="s">
        <v>24</v>
      </c>
      <c r="M228" s="128" t="s">
        <v>24</v>
      </c>
      <c r="N228" s="150" t="s">
        <v>30</v>
      </c>
      <c r="O228" s="153" t="s">
        <v>31</v>
      </c>
      <c r="P228" s="153" t="s">
        <v>32</v>
      </c>
      <c r="Q228" s="43" t="s">
        <v>502</v>
      </c>
      <c r="R228" s="42" t="s">
        <v>503</v>
      </c>
      <c r="S228" s="76">
        <v>1</v>
      </c>
      <c r="T228" s="88" t="s">
        <v>29</v>
      </c>
      <c r="U228" s="102" t="s">
        <v>502</v>
      </c>
      <c r="V228" s="88"/>
      <c r="W228" s="220"/>
      <c r="X228" s="115">
        <v>173</v>
      </c>
      <c r="Y228" s="68"/>
      <c r="Z228" s="24"/>
      <c r="AA228" s="24"/>
      <c r="AB228" s="136" t="s">
        <v>24</v>
      </c>
      <c r="AC228" s="128" t="s">
        <v>24</v>
      </c>
      <c r="AD228" s="150" t="s">
        <v>30</v>
      </c>
      <c r="AE228" s="153" t="s">
        <v>31</v>
      </c>
      <c r="AF228" s="153" t="s">
        <v>32</v>
      </c>
    </row>
    <row r="229" spans="1:32">
      <c r="A229" s="37" t="s">
        <v>504</v>
      </c>
      <c r="B229" s="17" t="s">
        <v>505</v>
      </c>
      <c r="C229" s="73">
        <v>1</v>
      </c>
      <c r="D229" s="84" t="s">
        <v>29</v>
      </c>
      <c r="E229" s="102" t="s">
        <v>504</v>
      </c>
      <c r="F229" s="84"/>
      <c r="G229" s="110"/>
      <c r="H229" s="115">
        <v>302</v>
      </c>
      <c r="I229" s="68"/>
      <c r="J229" s="24"/>
      <c r="K229" s="24"/>
      <c r="L229" s="136" t="s">
        <v>24</v>
      </c>
      <c r="M229" s="128" t="s">
        <v>24</v>
      </c>
      <c r="N229" s="150" t="s">
        <v>30</v>
      </c>
      <c r="O229" s="153" t="s">
        <v>31</v>
      </c>
      <c r="P229" s="153" t="s">
        <v>32</v>
      </c>
      <c r="Q229" s="43" t="s">
        <v>504</v>
      </c>
      <c r="R229" s="42" t="s">
        <v>505</v>
      </c>
      <c r="S229" s="76">
        <v>1</v>
      </c>
      <c r="T229" s="88" t="s">
        <v>29</v>
      </c>
      <c r="U229" s="102" t="s">
        <v>504</v>
      </c>
      <c r="V229" s="88"/>
      <c r="W229" s="220"/>
      <c r="X229" s="115">
        <v>302</v>
      </c>
      <c r="Y229" s="68"/>
      <c r="Z229" s="24"/>
      <c r="AA229" s="24"/>
      <c r="AB229" s="136" t="s">
        <v>24</v>
      </c>
      <c r="AC229" s="128" t="s">
        <v>24</v>
      </c>
      <c r="AD229" s="150" t="s">
        <v>30</v>
      </c>
      <c r="AE229" s="153" t="s">
        <v>31</v>
      </c>
      <c r="AF229" s="153" t="s">
        <v>32</v>
      </c>
    </row>
    <row r="230" spans="1:32">
      <c r="A230" s="37" t="s">
        <v>506</v>
      </c>
      <c r="B230" s="17" t="s">
        <v>507</v>
      </c>
      <c r="C230" s="73">
        <v>1</v>
      </c>
      <c r="D230" s="84" t="s">
        <v>29</v>
      </c>
      <c r="E230" s="102" t="s">
        <v>506</v>
      </c>
      <c r="F230" s="84"/>
      <c r="G230" s="110"/>
      <c r="H230" s="115">
        <v>543</v>
      </c>
      <c r="I230" s="68"/>
      <c r="J230" s="24"/>
      <c r="K230" s="24"/>
      <c r="L230" s="136" t="s">
        <v>24</v>
      </c>
      <c r="M230" s="128" t="s">
        <v>24</v>
      </c>
      <c r="N230" s="150" t="s">
        <v>30</v>
      </c>
      <c r="O230" s="153" t="s">
        <v>31</v>
      </c>
      <c r="P230" s="153" t="s">
        <v>32</v>
      </c>
      <c r="Q230" s="43" t="s">
        <v>506</v>
      </c>
      <c r="R230" s="42" t="s">
        <v>507</v>
      </c>
      <c r="S230" s="76">
        <v>1</v>
      </c>
      <c r="T230" s="88" t="s">
        <v>29</v>
      </c>
      <c r="U230" s="102" t="s">
        <v>506</v>
      </c>
      <c r="V230" s="88"/>
      <c r="W230" s="220"/>
      <c r="X230" s="115">
        <v>543</v>
      </c>
      <c r="Y230" s="68"/>
      <c r="Z230" s="24"/>
      <c r="AA230" s="24"/>
      <c r="AB230" s="136" t="s">
        <v>24</v>
      </c>
      <c r="AC230" s="128" t="s">
        <v>24</v>
      </c>
      <c r="AD230" s="150" t="s">
        <v>30</v>
      </c>
      <c r="AE230" s="153" t="s">
        <v>31</v>
      </c>
      <c r="AF230" s="153" t="s">
        <v>32</v>
      </c>
    </row>
    <row r="231" spans="1:32">
      <c r="A231" s="25" t="s">
        <v>508</v>
      </c>
      <c r="B231" s="26" t="s">
        <v>509</v>
      </c>
      <c r="C231" s="72">
        <v>1</v>
      </c>
      <c r="D231" s="83" t="s">
        <v>22</v>
      </c>
      <c r="E231" s="104" t="s">
        <v>508</v>
      </c>
      <c r="F231" s="83">
        <v>2249.17</v>
      </c>
      <c r="G231" s="112">
        <f>rv_mbp16t_eg</f>
        <v>0.17</v>
      </c>
      <c r="H231" s="114">
        <f t="shared" ref="H231:H262" si="47">F231-(F231*G231)</f>
        <v>1866.8110999999999</v>
      </c>
      <c r="I231" s="122" t="s">
        <v>449</v>
      </c>
      <c r="J231" s="124">
        <f>mbp15_3pl</f>
        <v>117</v>
      </c>
      <c r="K231" s="132">
        <f>H231+J231</f>
        <v>1983.8110999999999</v>
      </c>
      <c r="L231" s="136" t="s">
        <v>24</v>
      </c>
      <c r="M231" s="128">
        <v>0.42</v>
      </c>
      <c r="N231" s="150" t="s">
        <v>450</v>
      </c>
      <c r="O231" s="153" t="s">
        <v>26</v>
      </c>
      <c r="P231" s="153" t="s">
        <v>292</v>
      </c>
      <c r="Q231" s="217" t="s">
        <v>508</v>
      </c>
      <c r="R231" s="218" t="s">
        <v>509</v>
      </c>
      <c r="S231" s="189">
        <v>1</v>
      </c>
      <c r="T231" s="209" t="s">
        <v>22</v>
      </c>
      <c r="U231" s="104" t="s">
        <v>508</v>
      </c>
      <c r="V231" s="209">
        <v>2249.17</v>
      </c>
      <c r="W231" s="229">
        <f>rv_mbp16t_eg</f>
        <v>0.17</v>
      </c>
      <c r="X231" s="114">
        <f t="shared" ref="X231:X262" si="48">V231-(V231*W231)</f>
        <v>1866.8110999999999</v>
      </c>
      <c r="Y231" s="122" t="s">
        <v>449</v>
      </c>
      <c r="Z231" s="124">
        <f>mbp15_3pl</f>
        <v>117</v>
      </c>
      <c r="AA231" s="132">
        <f>X231+Z231</f>
        <v>1983.8110999999999</v>
      </c>
      <c r="AB231" s="136" t="s">
        <v>24</v>
      </c>
      <c r="AC231" s="128">
        <v>0.42</v>
      </c>
      <c r="AD231" s="150" t="s">
        <v>450</v>
      </c>
      <c r="AE231" s="153" t="s">
        <v>26</v>
      </c>
      <c r="AF231" s="153" t="s">
        <v>292</v>
      </c>
    </row>
    <row r="232" spans="1:32">
      <c r="A232" s="18" t="s">
        <v>510</v>
      </c>
      <c r="B232" s="19" t="s">
        <v>511</v>
      </c>
      <c r="C232" s="56">
        <v>1</v>
      </c>
      <c r="D232" s="85" t="s">
        <v>22</v>
      </c>
      <c r="E232" s="77" t="s">
        <v>24</v>
      </c>
      <c r="F232" s="157">
        <v>320.83</v>
      </c>
      <c r="G232" s="32">
        <f t="shared" ref="G232:G241" si="49">rv_mbp16t_eg_cto</f>
        <v>0.15</v>
      </c>
      <c r="H232" s="68">
        <f t="shared" si="47"/>
        <v>272.70549999999997</v>
      </c>
      <c r="I232" s="68"/>
      <c r="J232" s="24"/>
      <c r="K232" s="24"/>
      <c r="L232" s="136" t="s">
        <v>24</v>
      </c>
      <c r="M232" s="128" t="s">
        <v>24</v>
      </c>
      <c r="N232" s="151" t="s">
        <v>450</v>
      </c>
      <c r="O232" s="20" t="s">
        <v>26</v>
      </c>
      <c r="P232" s="153" t="s">
        <v>35</v>
      </c>
      <c r="Q232" s="39" t="s">
        <v>510</v>
      </c>
      <c r="R232" s="40" t="s">
        <v>511</v>
      </c>
      <c r="S232" s="64">
        <v>1</v>
      </c>
      <c r="T232" s="87" t="s">
        <v>22</v>
      </c>
      <c r="U232" s="77" t="s">
        <v>24</v>
      </c>
      <c r="V232" s="210">
        <v>316.67</v>
      </c>
      <c r="W232" s="48">
        <f t="shared" ref="W232:W241" si="50">rv_mbp16t_eg_cto</f>
        <v>0.15</v>
      </c>
      <c r="X232" s="68">
        <f t="shared" si="48"/>
        <v>269.16950000000003</v>
      </c>
      <c r="Y232" s="68"/>
      <c r="Z232" s="24"/>
      <c r="AA232" s="24"/>
      <c r="AB232" s="136" t="s">
        <v>24</v>
      </c>
      <c r="AC232" s="128" t="s">
        <v>24</v>
      </c>
      <c r="AD232" s="150" t="s">
        <v>450</v>
      </c>
      <c r="AE232" s="153" t="s">
        <v>26</v>
      </c>
      <c r="AF232" s="153" t="s">
        <v>35</v>
      </c>
    </row>
    <row r="233" spans="1:32">
      <c r="A233" s="18" t="s">
        <v>512</v>
      </c>
      <c r="B233" s="19" t="s">
        <v>513</v>
      </c>
      <c r="C233" s="56">
        <v>1</v>
      </c>
      <c r="D233" s="85" t="s">
        <v>22</v>
      </c>
      <c r="E233" s="77" t="s">
        <v>24</v>
      </c>
      <c r="F233" s="157">
        <v>383.33</v>
      </c>
      <c r="G233" s="32">
        <f t="shared" si="49"/>
        <v>0.15</v>
      </c>
      <c r="H233" s="68">
        <f t="shared" si="47"/>
        <v>325.83049999999997</v>
      </c>
      <c r="I233" s="68"/>
      <c r="J233" s="24"/>
      <c r="K233" s="24"/>
      <c r="L233" s="136" t="s">
        <v>24</v>
      </c>
      <c r="M233" s="128" t="s">
        <v>24</v>
      </c>
      <c r="N233" s="151" t="s">
        <v>450</v>
      </c>
      <c r="O233" s="20" t="s">
        <v>26</v>
      </c>
      <c r="P233" s="153" t="s">
        <v>35</v>
      </c>
      <c r="Q233" s="39" t="s">
        <v>512</v>
      </c>
      <c r="R233" s="40" t="s">
        <v>513</v>
      </c>
      <c r="S233" s="64">
        <v>1</v>
      </c>
      <c r="T233" s="87" t="s">
        <v>22</v>
      </c>
      <c r="U233" s="77" t="s">
        <v>24</v>
      </c>
      <c r="V233" s="210">
        <v>416.67</v>
      </c>
      <c r="W233" s="48">
        <f t="shared" si="50"/>
        <v>0.15</v>
      </c>
      <c r="X233" s="68">
        <f t="shared" si="48"/>
        <v>354.16950000000003</v>
      </c>
      <c r="Y233" s="68"/>
      <c r="Z233" s="24"/>
      <c r="AA233" s="24"/>
      <c r="AB233" s="136" t="s">
        <v>24</v>
      </c>
      <c r="AC233" s="128" t="s">
        <v>24</v>
      </c>
      <c r="AD233" s="150" t="s">
        <v>450</v>
      </c>
      <c r="AE233" s="153" t="s">
        <v>26</v>
      </c>
      <c r="AF233" s="153" t="s">
        <v>35</v>
      </c>
    </row>
    <row r="234" spans="1:32">
      <c r="A234" s="18" t="s">
        <v>514</v>
      </c>
      <c r="B234" s="19" t="s">
        <v>515</v>
      </c>
      <c r="C234" s="56">
        <v>1</v>
      </c>
      <c r="D234" s="85" t="s">
        <v>22</v>
      </c>
      <c r="E234" s="77" t="s">
        <v>24</v>
      </c>
      <c r="F234" s="157">
        <v>766.67</v>
      </c>
      <c r="G234" s="32">
        <f t="shared" si="49"/>
        <v>0.15</v>
      </c>
      <c r="H234" s="68">
        <f t="shared" si="47"/>
        <v>651.66949999999997</v>
      </c>
      <c r="I234" s="68"/>
      <c r="J234" s="24"/>
      <c r="K234" s="24"/>
      <c r="L234" s="136"/>
      <c r="M234" s="128"/>
      <c r="N234" s="151" t="s">
        <v>450</v>
      </c>
      <c r="O234" s="20" t="s">
        <v>26</v>
      </c>
      <c r="P234" s="153"/>
      <c r="Q234" s="39" t="s">
        <v>514</v>
      </c>
      <c r="R234" s="40" t="s">
        <v>515</v>
      </c>
      <c r="S234" s="64">
        <v>1</v>
      </c>
      <c r="T234" s="87" t="s">
        <v>22</v>
      </c>
      <c r="U234" s="77" t="s">
        <v>24</v>
      </c>
      <c r="V234" s="210">
        <v>833.33</v>
      </c>
      <c r="W234" s="48">
        <f t="shared" si="50"/>
        <v>0.15</v>
      </c>
      <c r="X234" s="68">
        <f t="shared" si="48"/>
        <v>708.33050000000003</v>
      </c>
      <c r="Y234" s="68"/>
      <c r="Z234" s="24"/>
      <c r="AA234" s="24"/>
      <c r="AB234" s="136"/>
      <c r="AC234" s="128"/>
      <c r="AD234" s="150" t="s">
        <v>450</v>
      </c>
      <c r="AE234" s="153" t="s">
        <v>26</v>
      </c>
      <c r="AF234" s="153"/>
    </row>
    <row r="235" spans="1:32">
      <c r="A235" s="18" t="s">
        <v>516</v>
      </c>
      <c r="B235" s="19" t="s">
        <v>517</v>
      </c>
      <c r="C235" s="56">
        <v>1</v>
      </c>
      <c r="D235" s="85" t="s">
        <v>22</v>
      </c>
      <c r="E235" s="77" t="s">
        <v>24</v>
      </c>
      <c r="F235" s="157">
        <v>95.83</v>
      </c>
      <c r="G235" s="32">
        <f t="shared" si="49"/>
        <v>0.15</v>
      </c>
      <c r="H235" s="68">
        <f t="shared" si="47"/>
        <v>81.455500000000001</v>
      </c>
      <c r="I235" s="68"/>
      <c r="J235" s="24"/>
      <c r="K235" s="24"/>
      <c r="L235" s="136" t="s">
        <v>24</v>
      </c>
      <c r="M235" s="128" t="s">
        <v>24</v>
      </c>
      <c r="N235" s="151" t="s">
        <v>450</v>
      </c>
      <c r="O235" s="20" t="s">
        <v>26</v>
      </c>
      <c r="P235" s="153" t="s">
        <v>35</v>
      </c>
      <c r="Q235" s="39" t="s">
        <v>516</v>
      </c>
      <c r="R235" s="40" t="s">
        <v>517</v>
      </c>
      <c r="S235" s="64">
        <v>1</v>
      </c>
      <c r="T235" s="87" t="s">
        <v>22</v>
      </c>
      <c r="U235" s="77" t="s">
        <v>24</v>
      </c>
      <c r="V235" s="210">
        <v>104.17</v>
      </c>
      <c r="W235" s="48">
        <f t="shared" si="50"/>
        <v>0.15</v>
      </c>
      <c r="X235" s="68">
        <f t="shared" si="48"/>
        <v>88.544499999999999</v>
      </c>
      <c r="Y235" s="68"/>
      <c r="Z235" s="24"/>
      <c r="AA235" s="24"/>
      <c r="AB235" s="136" t="s">
        <v>24</v>
      </c>
      <c r="AC235" s="128" t="s">
        <v>24</v>
      </c>
      <c r="AD235" s="150" t="s">
        <v>450</v>
      </c>
      <c r="AE235" s="153" t="s">
        <v>26</v>
      </c>
      <c r="AF235" s="153" t="s">
        <v>35</v>
      </c>
    </row>
    <row r="236" spans="1:32">
      <c r="A236" s="18" t="s">
        <v>518</v>
      </c>
      <c r="B236" s="19" t="s">
        <v>519</v>
      </c>
      <c r="C236" s="56">
        <v>1</v>
      </c>
      <c r="D236" s="85" t="s">
        <v>22</v>
      </c>
      <c r="E236" s="77" t="s">
        <v>24</v>
      </c>
      <c r="F236" s="157">
        <v>191.67</v>
      </c>
      <c r="G236" s="32">
        <f t="shared" si="49"/>
        <v>0.15</v>
      </c>
      <c r="H236" s="68">
        <f t="shared" si="47"/>
        <v>162.9195</v>
      </c>
      <c r="I236" s="68"/>
      <c r="J236" s="24"/>
      <c r="K236" s="24"/>
      <c r="L236" s="136" t="s">
        <v>24</v>
      </c>
      <c r="M236" s="128" t="s">
        <v>24</v>
      </c>
      <c r="N236" s="151" t="s">
        <v>450</v>
      </c>
      <c r="O236" s="20" t="s">
        <v>26</v>
      </c>
      <c r="P236" s="153" t="s">
        <v>35</v>
      </c>
      <c r="Q236" s="39" t="s">
        <v>518</v>
      </c>
      <c r="R236" s="40" t="s">
        <v>519</v>
      </c>
      <c r="S236" s="64">
        <v>1</v>
      </c>
      <c r="T236" s="87" t="s">
        <v>22</v>
      </c>
      <c r="U236" s="77" t="s">
        <v>24</v>
      </c>
      <c r="V236" s="210">
        <v>208.33</v>
      </c>
      <c r="W236" s="48">
        <f t="shared" si="50"/>
        <v>0.15</v>
      </c>
      <c r="X236" s="68">
        <f t="shared" si="48"/>
        <v>177.0805</v>
      </c>
      <c r="Y236" s="68"/>
      <c r="Z236" s="24"/>
      <c r="AA236" s="24"/>
      <c r="AB236" s="136" t="s">
        <v>24</v>
      </c>
      <c r="AC236" s="128" t="s">
        <v>24</v>
      </c>
      <c r="AD236" s="150" t="s">
        <v>450</v>
      </c>
      <c r="AE236" s="153" t="s">
        <v>26</v>
      </c>
      <c r="AF236" s="153" t="s">
        <v>35</v>
      </c>
    </row>
    <row r="237" spans="1:32" s="45" customFormat="1">
      <c r="A237" s="18" t="s">
        <v>520</v>
      </c>
      <c r="B237" s="19" t="s">
        <v>521</v>
      </c>
      <c r="C237" s="56">
        <v>1</v>
      </c>
      <c r="D237" s="85" t="s">
        <v>22</v>
      </c>
      <c r="E237" s="77" t="s">
        <v>24</v>
      </c>
      <c r="F237" s="157">
        <v>766.67</v>
      </c>
      <c r="G237" s="32">
        <f t="shared" si="49"/>
        <v>0.15</v>
      </c>
      <c r="H237" s="68">
        <f t="shared" si="47"/>
        <v>651.66949999999997</v>
      </c>
      <c r="I237" s="93"/>
      <c r="J237" s="129"/>
      <c r="K237" s="129"/>
      <c r="L237" s="139" t="s">
        <v>24</v>
      </c>
      <c r="M237" s="129" t="s">
        <v>24</v>
      </c>
      <c r="N237" s="151" t="s">
        <v>450</v>
      </c>
      <c r="O237" s="20" t="s">
        <v>26</v>
      </c>
      <c r="P237" s="153" t="s">
        <v>35</v>
      </c>
      <c r="Q237" s="39" t="s">
        <v>520</v>
      </c>
      <c r="R237" s="40" t="s">
        <v>521</v>
      </c>
      <c r="S237" s="64">
        <v>1</v>
      </c>
      <c r="T237" s="87" t="s">
        <v>22</v>
      </c>
      <c r="U237" s="77" t="s">
        <v>24</v>
      </c>
      <c r="V237" s="98">
        <v>833.33</v>
      </c>
      <c r="W237" s="48">
        <f t="shared" si="50"/>
        <v>0.15</v>
      </c>
      <c r="X237" s="68">
        <f t="shared" si="48"/>
        <v>708.33050000000003</v>
      </c>
      <c r="Y237" s="93"/>
      <c r="Z237" s="129"/>
      <c r="AA237" s="129"/>
      <c r="AB237" s="139" t="s">
        <v>24</v>
      </c>
      <c r="AC237" s="129" t="s">
        <v>24</v>
      </c>
      <c r="AD237" s="150" t="s">
        <v>450</v>
      </c>
      <c r="AE237" s="153" t="s">
        <v>26</v>
      </c>
      <c r="AF237" s="153" t="s">
        <v>35</v>
      </c>
    </row>
    <row r="238" spans="1:32">
      <c r="A238" s="18" t="s">
        <v>522</v>
      </c>
      <c r="B238" s="19" t="s">
        <v>523</v>
      </c>
      <c r="C238" s="56">
        <v>1</v>
      </c>
      <c r="D238" s="85" t="s">
        <v>22</v>
      </c>
      <c r="E238" s="77" t="s">
        <v>24</v>
      </c>
      <c r="F238" s="157">
        <v>191.67</v>
      </c>
      <c r="G238" s="32">
        <f t="shared" si="49"/>
        <v>0.15</v>
      </c>
      <c r="H238" s="68">
        <f t="shared" si="47"/>
        <v>162.9195</v>
      </c>
      <c r="I238" s="68"/>
      <c r="J238" s="24"/>
      <c r="K238" s="24"/>
      <c r="L238" s="136" t="s">
        <v>24</v>
      </c>
      <c r="M238" s="128" t="s">
        <v>24</v>
      </c>
      <c r="N238" s="151" t="s">
        <v>450</v>
      </c>
      <c r="O238" s="20" t="s">
        <v>26</v>
      </c>
      <c r="P238" s="153" t="s">
        <v>35</v>
      </c>
      <c r="Q238" s="39" t="s">
        <v>522</v>
      </c>
      <c r="R238" s="40" t="s">
        <v>523</v>
      </c>
      <c r="S238" s="64">
        <v>1</v>
      </c>
      <c r="T238" s="87" t="s">
        <v>22</v>
      </c>
      <c r="U238" s="77" t="s">
        <v>24</v>
      </c>
      <c r="V238" s="210">
        <v>208.33</v>
      </c>
      <c r="W238" s="48">
        <f t="shared" si="50"/>
        <v>0.15</v>
      </c>
      <c r="X238" s="68">
        <f t="shared" si="48"/>
        <v>177.0805</v>
      </c>
      <c r="Y238" s="68"/>
      <c r="Z238" s="24"/>
      <c r="AA238" s="24"/>
      <c r="AB238" s="136" t="s">
        <v>24</v>
      </c>
      <c r="AC238" s="128" t="s">
        <v>24</v>
      </c>
      <c r="AD238" s="150" t="s">
        <v>450</v>
      </c>
      <c r="AE238" s="153" t="s">
        <v>26</v>
      </c>
      <c r="AF238" s="153" t="s">
        <v>35</v>
      </c>
    </row>
    <row r="239" spans="1:32">
      <c r="A239" s="18" t="s">
        <v>524</v>
      </c>
      <c r="B239" s="19" t="s">
        <v>525</v>
      </c>
      <c r="C239" s="56">
        <v>1</v>
      </c>
      <c r="D239" s="85" t="s">
        <v>22</v>
      </c>
      <c r="E239" s="77" t="s">
        <v>24</v>
      </c>
      <c r="F239" s="157">
        <v>575</v>
      </c>
      <c r="G239" s="32">
        <f t="shared" si="49"/>
        <v>0.15</v>
      </c>
      <c r="H239" s="68">
        <f t="shared" si="47"/>
        <v>488.75</v>
      </c>
      <c r="I239" s="68"/>
      <c r="J239" s="24"/>
      <c r="K239" s="24"/>
      <c r="L239" s="136" t="s">
        <v>24</v>
      </c>
      <c r="M239" s="128" t="s">
        <v>24</v>
      </c>
      <c r="N239" s="151" t="s">
        <v>450</v>
      </c>
      <c r="O239" s="20" t="s">
        <v>26</v>
      </c>
      <c r="P239" s="153" t="s">
        <v>35</v>
      </c>
      <c r="Q239" s="39" t="s">
        <v>524</v>
      </c>
      <c r="R239" s="40" t="s">
        <v>525</v>
      </c>
      <c r="S239" s="64">
        <v>1</v>
      </c>
      <c r="T239" s="87" t="s">
        <v>22</v>
      </c>
      <c r="U239" s="77" t="s">
        <v>24</v>
      </c>
      <c r="V239" s="210">
        <v>625</v>
      </c>
      <c r="W239" s="48">
        <f t="shared" si="50"/>
        <v>0.15</v>
      </c>
      <c r="X239" s="68">
        <f t="shared" si="48"/>
        <v>531.25</v>
      </c>
      <c r="Y239" s="68"/>
      <c r="Z239" s="24"/>
      <c r="AA239" s="24"/>
      <c r="AB239" s="136" t="s">
        <v>24</v>
      </c>
      <c r="AC239" s="128" t="s">
        <v>24</v>
      </c>
      <c r="AD239" s="150" t="s">
        <v>450</v>
      </c>
      <c r="AE239" s="153" t="s">
        <v>26</v>
      </c>
      <c r="AF239" s="153" t="s">
        <v>35</v>
      </c>
    </row>
    <row r="240" spans="1:32">
      <c r="A240" s="18" t="s">
        <v>526</v>
      </c>
      <c r="B240" s="19" t="s">
        <v>527</v>
      </c>
      <c r="C240" s="56">
        <v>1</v>
      </c>
      <c r="D240" s="85" t="s">
        <v>22</v>
      </c>
      <c r="E240" s="77" t="s">
        <v>24</v>
      </c>
      <c r="F240" s="157">
        <v>1150</v>
      </c>
      <c r="G240" s="32">
        <f t="shared" si="49"/>
        <v>0.15</v>
      </c>
      <c r="H240" s="68">
        <f t="shared" si="47"/>
        <v>977.5</v>
      </c>
      <c r="I240" s="68"/>
      <c r="J240" s="24"/>
      <c r="K240" s="24"/>
      <c r="L240" s="136" t="s">
        <v>24</v>
      </c>
      <c r="M240" s="128" t="s">
        <v>24</v>
      </c>
      <c r="N240" s="151" t="s">
        <v>450</v>
      </c>
      <c r="O240" s="20" t="s">
        <v>26</v>
      </c>
      <c r="P240" s="153" t="s">
        <v>35</v>
      </c>
      <c r="Q240" s="39" t="s">
        <v>526</v>
      </c>
      <c r="R240" s="40" t="s">
        <v>527</v>
      </c>
      <c r="S240" s="64">
        <v>1</v>
      </c>
      <c r="T240" s="87" t="s">
        <v>22</v>
      </c>
      <c r="U240" s="77" t="s">
        <v>24</v>
      </c>
      <c r="V240" s="210">
        <v>1250</v>
      </c>
      <c r="W240" s="48">
        <f t="shared" si="50"/>
        <v>0.15</v>
      </c>
      <c r="X240" s="68">
        <f t="shared" si="48"/>
        <v>1062.5</v>
      </c>
      <c r="Y240" s="68"/>
      <c r="Z240" s="24"/>
      <c r="AA240" s="24"/>
      <c r="AB240" s="136" t="s">
        <v>24</v>
      </c>
      <c r="AC240" s="128" t="s">
        <v>24</v>
      </c>
      <c r="AD240" s="150" t="s">
        <v>450</v>
      </c>
      <c r="AE240" s="153" t="s">
        <v>26</v>
      </c>
      <c r="AF240" s="153" t="s">
        <v>35</v>
      </c>
    </row>
    <row r="241" spans="1:32">
      <c r="A241" s="18" t="s">
        <v>528</v>
      </c>
      <c r="B241" s="19" t="s">
        <v>529</v>
      </c>
      <c r="C241" s="56">
        <v>1</v>
      </c>
      <c r="D241" s="85" t="s">
        <v>22</v>
      </c>
      <c r="E241" s="77" t="s">
        <v>24</v>
      </c>
      <c r="F241" s="157">
        <v>2300</v>
      </c>
      <c r="G241" s="32">
        <f t="shared" si="49"/>
        <v>0.15</v>
      </c>
      <c r="H241" s="68">
        <f t="shared" si="47"/>
        <v>1955</v>
      </c>
      <c r="I241" s="68"/>
      <c r="J241" s="24"/>
      <c r="K241" s="24"/>
      <c r="L241" s="136" t="s">
        <v>24</v>
      </c>
      <c r="M241" s="128" t="s">
        <v>24</v>
      </c>
      <c r="N241" s="151" t="s">
        <v>450</v>
      </c>
      <c r="O241" s="20" t="s">
        <v>26</v>
      </c>
      <c r="P241" s="153" t="s">
        <v>35</v>
      </c>
      <c r="Q241" s="39" t="s">
        <v>528</v>
      </c>
      <c r="R241" s="40" t="s">
        <v>529</v>
      </c>
      <c r="S241" s="64">
        <v>1</v>
      </c>
      <c r="T241" s="87" t="s">
        <v>22</v>
      </c>
      <c r="U241" s="77" t="s">
        <v>24</v>
      </c>
      <c r="V241" s="210">
        <v>2500</v>
      </c>
      <c r="W241" s="48">
        <f t="shared" si="50"/>
        <v>0.15</v>
      </c>
      <c r="X241" s="68">
        <f t="shared" si="48"/>
        <v>2125</v>
      </c>
      <c r="Y241" s="68"/>
      <c r="Z241" s="24"/>
      <c r="AA241" s="24"/>
      <c r="AB241" s="136" t="s">
        <v>24</v>
      </c>
      <c r="AC241" s="128" t="s">
        <v>24</v>
      </c>
      <c r="AD241" s="150" t="s">
        <v>450</v>
      </c>
      <c r="AE241" s="153" t="s">
        <v>26</v>
      </c>
      <c r="AF241" s="153" t="s">
        <v>35</v>
      </c>
    </row>
    <row r="242" spans="1:32">
      <c r="A242" s="18" t="s">
        <v>530</v>
      </c>
      <c r="B242" s="19" t="s">
        <v>531</v>
      </c>
      <c r="C242" s="56">
        <v>1</v>
      </c>
      <c r="D242" s="85" t="s">
        <v>22</v>
      </c>
      <c r="E242" s="77" t="s">
        <v>24</v>
      </c>
      <c r="F242" s="96"/>
      <c r="G242" s="32"/>
      <c r="H242" s="68"/>
      <c r="I242" s="68"/>
      <c r="J242" s="24"/>
      <c r="K242" s="24"/>
      <c r="L242" s="136" t="s">
        <v>24</v>
      </c>
      <c r="M242" s="128" t="s">
        <v>24</v>
      </c>
      <c r="N242" s="151" t="s">
        <v>450</v>
      </c>
      <c r="O242" s="20" t="s">
        <v>26</v>
      </c>
      <c r="P242" s="153" t="s">
        <v>35</v>
      </c>
      <c r="Q242" s="39" t="s">
        <v>530</v>
      </c>
      <c r="R242" s="40" t="s">
        <v>531</v>
      </c>
      <c r="S242" s="64">
        <v>1</v>
      </c>
      <c r="T242" s="87" t="s">
        <v>22</v>
      </c>
      <c r="U242" s="77" t="s">
        <v>24</v>
      </c>
      <c r="V242" s="210"/>
      <c r="W242" s="48"/>
      <c r="X242" s="68">
        <f t="shared" si="48"/>
        <v>0</v>
      </c>
      <c r="Y242" s="68"/>
      <c r="Z242" s="24"/>
      <c r="AA242" s="24"/>
      <c r="AB242" s="136" t="s">
        <v>24</v>
      </c>
      <c r="AC242" s="128" t="s">
        <v>24</v>
      </c>
      <c r="AD242" s="150" t="s">
        <v>450</v>
      </c>
      <c r="AE242" s="153" t="s">
        <v>26</v>
      </c>
      <c r="AF242" s="153" t="s">
        <v>35</v>
      </c>
    </row>
    <row r="243" spans="1:32">
      <c r="A243" s="18" t="s">
        <v>532</v>
      </c>
      <c r="B243" s="19" t="s">
        <v>533</v>
      </c>
      <c r="C243" s="56">
        <v>1</v>
      </c>
      <c r="D243" s="68" t="s">
        <v>22</v>
      </c>
      <c r="E243" s="77" t="s">
        <v>24</v>
      </c>
      <c r="F243" s="85"/>
      <c r="G243" s="32"/>
      <c r="H243" s="68"/>
      <c r="I243" s="68"/>
      <c r="J243" s="24"/>
      <c r="K243" s="24"/>
      <c r="L243" s="136" t="s">
        <v>24</v>
      </c>
      <c r="M243" s="128" t="s">
        <v>24</v>
      </c>
      <c r="N243" s="150" t="s">
        <v>450</v>
      </c>
      <c r="O243" s="153" t="s">
        <v>26</v>
      </c>
      <c r="P243" s="153" t="s">
        <v>35</v>
      </c>
      <c r="Q243" s="39" t="s">
        <v>532</v>
      </c>
      <c r="R243" s="40" t="s">
        <v>533</v>
      </c>
      <c r="S243" s="64">
        <v>1</v>
      </c>
      <c r="T243" s="68" t="s">
        <v>22</v>
      </c>
      <c r="U243" s="77" t="s">
        <v>24</v>
      </c>
      <c r="V243" s="87"/>
      <c r="W243" s="48"/>
      <c r="X243" s="68">
        <f t="shared" si="48"/>
        <v>0</v>
      </c>
      <c r="Y243" s="68"/>
      <c r="Z243" s="24"/>
      <c r="AA243" s="24"/>
      <c r="AB243" s="136" t="s">
        <v>24</v>
      </c>
      <c r="AC243" s="128" t="s">
        <v>24</v>
      </c>
      <c r="AD243" s="150" t="s">
        <v>450</v>
      </c>
      <c r="AE243" s="153" t="s">
        <v>26</v>
      </c>
      <c r="AF243" s="153" t="s">
        <v>35</v>
      </c>
    </row>
    <row r="244" spans="1:32">
      <c r="A244" s="25" t="s">
        <v>534</v>
      </c>
      <c r="B244" s="26" t="s">
        <v>535</v>
      </c>
      <c r="C244" s="72">
        <v>1</v>
      </c>
      <c r="D244" s="83" t="s">
        <v>22</v>
      </c>
      <c r="E244" s="104" t="s">
        <v>534</v>
      </c>
      <c r="F244" s="83">
        <v>2665.83</v>
      </c>
      <c r="G244" s="112">
        <f>rv_mbp16t_hg</f>
        <v>0.18</v>
      </c>
      <c r="H244" s="114">
        <f t="shared" si="47"/>
        <v>2185.9805999999999</v>
      </c>
      <c r="I244" s="122" t="s">
        <v>449</v>
      </c>
      <c r="J244" s="124">
        <f>mbp15_3pl</f>
        <v>117</v>
      </c>
      <c r="K244" s="132">
        <f>H244+J244</f>
        <v>2302.9805999999999</v>
      </c>
      <c r="L244" s="136" t="s">
        <v>24</v>
      </c>
      <c r="M244" s="128">
        <v>0.42</v>
      </c>
      <c r="N244" s="150" t="s">
        <v>536</v>
      </c>
      <c r="O244" s="153" t="s">
        <v>26</v>
      </c>
      <c r="P244" s="153" t="s">
        <v>292</v>
      </c>
      <c r="Q244" s="217" t="s">
        <v>534</v>
      </c>
      <c r="R244" s="218" t="s">
        <v>535</v>
      </c>
      <c r="S244" s="189">
        <v>1</v>
      </c>
      <c r="T244" s="209" t="s">
        <v>22</v>
      </c>
      <c r="U244" s="104" t="s">
        <v>534</v>
      </c>
      <c r="V244" s="209">
        <v>2665.83</v>
      </c>
      <c r="W244" s="229">
        <f>rv_mbp16t_hg</f>
        <v>0.18</v>
      </c>
      <c r="X244" s="114">
        <f t="shared" si="48"/>
        <v>2185.9805999999999</v>
      </c>
      <c r="Y244" s="122" t="s">
        <v>449</v>
      </c>
      <c r="Z244" s="124">
        <f>mbp15_3pl</f>
        <v>117</v>
      </c>
      <c r="AA244" s="132">
        <f>X244+Z244</f>
        <v>2302.9805999999999</v>
      </c>
      <c r="AB244" s="136" t="s">
        <v>24</v>
      </c>
      <c r="AC244" s="128">
        <v>0.42</v>
      </c>
      <c r="AD244" s="150" t="s">
        <v>536</v>
      </c>
      <c r="AE244" s="153" t="s">
        <v>26</v>
      </c>
      <c r="AF244" s="153" t="s">
        <v>292</v>
      </c>
    </row>
    <row r="245" spans="1:32">
      <c r="A245" s="18" t="s">
        <v>537</v>
      </c>
      <c r="B245" s="19" t="s">
        <v>538</v>
      </c>
      <c r="C245" s="56">
        <v>1</v>
      </c>
      <c r="D245" s="85" t="s">
        <v>22</v>
      </c>
      <c r="E245" s="77" t="s">
        <v>24</v>
      </c>
      <c r="F245" s="157">
        <v>191.67</v>
      </c>
      <c r="G245" s="32">
        <f t="shared" ref="G245:G252" si="51">rv_mbp16t_hg_cto</f>
        <v>0.16</v>
      </c>
      <c r="H245" s="68">
        <f t="shared" si="47"/>
        <v>161.00279999999998</v>
      </c>
      <c r="I245" s="68"/>
      <c r="J245" s="24"/>
      <c r="K245" s="24"/>
      <c r="L245" s="136" t="s">
        <v>24</v>
      </c>
      <c r="M245" s="128" t="s">
        <v>24</v>
      </c>
      <c r="N245" s="151" t="s">
        <v>536</v>
      </c>
      <c r="O245" s="20" t="s">
        <v>26</v>
      </c>
      <c r="P245" s="153" t="s">
        <v>35</v>
      </c>
      <c r="Q245" s="39" t="s">
        <v>537</v>
      </c>
      <c r="R245" s="40" t="s">
        <v>538</v>
      </c>
      <c r="S245" s="64">
        <v>1</v>
      </c>
      <c r="T245" s="87" t="s">
        <v>22</v>
      </c>
      <c r="U245" s="77" t="s">
        <v>24</v>
      </c>
      <c r="V245" s="210">
        <v>212.5</v>
      </c>
      <c r="W245" s="48">
        <f t="shared" ref="W245:W252" si="52">rv_mbp16t_hg_cto</f>
        <v>0.16</v>
      </c>
      <c r="X245" s="68">
        <f t="shared" si="48"/>
        <v>178.5</v>
      </c>
      <c r="Y245" s="68"/>
      <c r="Z245" s="24"/>
      <c r="AA245" s="24"/>
      <c r="AB245" s="136" t="s">
        <v>24</v>
      </c>
      <c r="AC245" s="128" t="s">
        <v>24</v>
      </c>
      <c r="AD245" s="150" t="s">
        <v>536</v>
      </c>
      <c r="AE245" s="153" t="s">
        <v>26</v>
      </c>
      <c r="AF245" s="153" t="s">
        <v>35</v>
      </c>
    </row>
    <row r="246" spans="1:32">
      <c r="A246" s="18" t="s">
        <v>539</v>
      </c>
      <c r="B246" s="19" t="s">
        <v>540</v>
      </c>
      <c r="C246" s="56">
        <v>1</v>
      </c>
      <c r="D246" s="85" t="s">
        <v>22</v>
      </c>
      <c r="E246" s="77" t="s">
        <v>24</v>
      </c>
      <c r="F246" s="157">
        <v>383.33</v>
      </c>
      <c r="G246" s="32">
        <f t="shared" si="51"/>
        <v>0.16</v>
      </c>
      <c r="H246" s="68">
        <f t="shared" si="47"/>
        <v>321.99719999999996</v>
      </c>
      <c r="I246" s="68"/>
      <c r="J246" s="24"/>
      <c r="K246" s="24"/>
      <c r="L246" s="136" t="s">
        <v>24</v>
      </c>
      <c r="M246" s="128" t="s">
        <v>24</v>
      </c>
      <c r="N246" s="151" t="s">
        <v>536</v>
      </c>
      <c r="O246" s="20" t="s">
        <v>26</v>
      </c>
      <c r="P246" s="153" t="s">
        <v>35</v>
      </c>
      <c r="Q246" s="39" t="s">
        <v>539</v>
      </c>
      <c r="R246" s="40" t="s">
        <v>540</v>
      </c>
      <c r="S246" s="64">
        <v>1</v>
      </c>
      <c r="T246" s="87" t="s">
        <v>22</v>
      </c>
      <c r="U246" s="77" t="s">
        <v>24</v>
      </c>
      <c r="V246" s="210">
        <v>416.67</v>
      </c>
      <c r="W246" s="48">
        <f t="shared" si="52"/>
        <v>0.16</v>
      </c>
      <c r="X246" s="68">
        <f t="shared" si="48"/>
        <v>350.00279999999998</v>
      </c>
      <c r="Y246" s="68"/>
      <c r="Z246" s="24"/>
      <c r="AA246" s="24"/>
      <c r="AB246" s="136" t="s">
        <v>24</v>
      </c>
      <c r="AC246" s="128" t="s">
        <v>24</v>
      </c>
      <c r="AD246" s="150" t="s">
        <v>536</v>
      </c>
      <c r="AE246" s="153" t="s">
        <v>26</v>
      </c>
      <c r="AF246" s="153" t="s">
        <v>35</v>
      </c>
    </row>
    <row r="247" spans="1:32">
      <c r="A247" s="18" t="s">
        <v>541</v>
      </c>
      <c r="B247" s="19" t="s">
        <v>542</v>
      </c>
      <c r="C247" s="56">
        <v>1</v>
      </c>
      <c r="D247" s="85" t="s">
        <v>22</v>
      </c>
      <c r="E247" s="77" t="s">
        <v>24</v>
      </c>
      <c r="F247" s="157">
        <v>766.67</v>
      </c>
      <c r="G247" s="32">
        <f t="shared" si="51"/>
        <v>0.16</v>
      </c>
      <c r="H247" s="68">
        <f t="shared" si="47"/>
        <v>644.00279999999998</v>
      </c>
      <c r="I247" s="68"/>
      <c r="J247" s="24"/>
      <c r="K247" s="24"/>
      <c r="L247" s="136" t="s">
        <v>24</v>
      </c>
      <c r="M247" s="128" t="s">
        <v>24</v>
      </c>
      <c r="N247" s="151" t="s">
        <v>536</v>
      </c>
      <c r="O247" s="20" t="s">
        <v>26</v>
      </c>
      <c r="P247" s="153" t="s">
        <v>35</v>
      </c>
      <c r="Q247" s="39" t="s">
        <v>541</v>
      </c>
      <c r="R247" s="40" t="s">
        <v>542</v>
      </c>
      <c r="S247" s="64">
        <v>1</v>
      </c>
      <c r="T247" s="87" t="s">
        <v>22</v>
      </c>
      <c r="U247" s="77" t="s">
        <v>24</v>
      </c>
      <c r="V247" s="210">
        <v>833.33</v>
      </c>
      <c r="W247" s="48">
        <f t="shared" si="52"/>
        <v>0.16</v>
      </c>
      <c r="X247" s="68">
        <f t="shared" si="48"/>
        <v>699.99720000000002</v>
      </c>
      <c r="Y247" s="68"/>
      <c r="Z247" s="24"/>
      <c r="AA247" s="24"/>
      <c r="AB247" s="136" t="s">
        <v>24</v>
      </c>
      <c r="AC247" s="128" t="s">
        <v>24</v>
      </c>
      <c r="AD247" s="150" t="s">
        <v>536</v>
      </c>
      <c r="AE247" s="153" t="s">
        <v>26</v>
      </c>
      <c r="AF247" s="153" t="s">
        <v>35</v>
      </c>
    </row>
    <row r="248" spans="1:32">
      <c r="A248" s="18" t="s">
        <v>543</v>
      </c>
      <c r="B248" s="19" t="s">
        <v>544</v>
      </c>
      <c r="C248" s="56">
        <v>1</v>
      </c>
      <c r="D248" s="85" t="s">
        <v>22</v>
      </c>
      <c r="E248" s="77" t="s">
        <v>24</v>
      </c>
      <c r="F248" s="157">
        <v>95.83</v>
      </c>
      <c r="G248" s="32">
        <f t="shared" si="51"/>
        <v>0.16</v>
      </c>
      <c r="H248" s="68">
        <f t="shared" si="47"/>
        <v>80.497199999999992</v>
      </c>
      <c r="I248" s="68"/>
      <c r="J248" s="24"/>
      <c r="K248" s="24"/>
      <c r="L248" s="136" t="s">
        <v>24</v>
      </c>
      <c r="M248" s="128" t="s">
        <v>24</v>
      </c>
      <c r="N248" s="151" t="s">
        <v>536</v>
      </c>
      <c r="O248" s="20" t="s">
        <v>26</v>
      </c>
      <c r="P248" s="153" t="s">
        <v>35</v>
      </c>
      <c r="Q248" s="39" t="s">
        <v>543</v>
      </c>
      <c r="R248" s="40" t="s">
        <v>544</v>
      </c>
      <c r="S248" s="64">
        <v>1</v>
      </c>
      <c r="T248" s="87" t="s">
        <v>22</v>
      </c>
      <c r="U248" s="77" t="s">
        <v>24</v>
      </c>
      <c r="V248" s="210">
        <v>104.17</v>
      </c>
      <c r="W248" s="48">
        <f t="shared" si="52"/>
        <v>0.16</v>
      </c>
      <c r="X248" s="68">
        <f t="shared" si="48"/>
        <v>87.502800000000008</v>
      </c>
      <c r="Y248" s="68"/>
      <c r="Z248" s="24"/>
      <c r="AA248" s="24"/>
      <c r="AB248" s="136" t="s">
        <v>24</v>
      </c>
      <c r="AC248" s="128" t="s">
        <v>24</v>
      </c>
      <c r="AD248" s="150" t="s">
        <v>536</v>
      </c>
      <c r="AE248" s="153" t="s">
        <v>26</v>
      </c>
      <c r="AF248" s="153" t="s">
        <v>35</v>
      </c>
    </row>
    <row r="249" spans="1:32">
      <c r="A249" s="39" t="s">
        <v>545</v>
      </c>
      <c r="B249" s="40" t="s">
        <v>546</v>
      </c>
      <c r="C249" s="64">
        <v>1</v>
      </c>
      <c r="D249" s="87" t="s">
        <v>22</v>
      </c>
      <c r="E249" s="77" t="s">
        <v>24</v>
      </c>
      <c r="F249" s="98">
        <v>670.83</v>
      </c>
      <c r="G249" s="48">
        <f t="shared" si="51"/>
        <v>0.16</v>
      </c>
      <c r="H249" s="68">
        <f t="shared" ref="H249" si="53">F249-(F249*G249)</f>
        <v>563.49720000000002</v>
      </c>
      <c r="I249" s="68"/>
      <c r="J249" s="24"/>
      <c r="K249" s="24"/>
      <c r="L249" s="136" t="s">
        <v>24</v>
      </c>
      <c r="M249" s="128" t="s">
        <v>24</v>
      </c>
      <c r="N249" s="151" t="s">
        <v>536</v>
      </c>
      <c r="O249" s="20" t="s">
        <v>26</v>
      </c>
      <c r="P249" s="153" t="s">
        <v>35</v>
      </c>
      <c r="Q249" s="39" t="s">
        <v>545</v>
      </c>
      <c r="R249" s="40" t="s">
        <v>546</v>
      </c>
      <c r="S249" s="64">
        <v>1</v>
      </c>
      <c r="T249" s="87" t="s">
        <v>22</v>
      </c>
      <c r="U249" s="77" t="s">
        <v>24</v>
      </c>
      <c r="V249" s="98">
        <v>729.17</v>
      </c>
      <c r="W249" s="48">
        <f t="shared" si="52"/>
        <v>0.16</v>
      </c>
      <c r="X249" s="68">
        <f t="shared" si="48"/>
        <v>612.50279999999998</v>
      </c>
      <c r="Y249" s="68"/>
      <c r="Z249" s="24"/>
      <c r="AA249" s="24"/>
      <c r="AB249" s="136" t="s">
        <v>24</v>
      </c>
      <c r="AC249" s="128" t="s">
        <v>24</v>
      </c>
      <c r="AD249" s="150" t="s">
        <v>536</v>
      </c>
      <c r="AE249" s="153" t="s">
        <v>26</v>
      </c>
      <c r="AF249" s="153" t="s">
        <v>35</v>
      </c>
    </row>
    <row r="250" spans="1:32">
      <c r="A250" s="18" t="s">
        <v>547</v>
      </c>
      <c r="B250" s="19" t="s">
        <v>548</v>
      </c>
      <c r="C250" s="56">
        <v>1</v>
      </c>
      <c r="D250" s="85" t="s">
        <v>22</v>
      </c>
      <c r="E250" s="77" t="s">
        <v>24</v>
      </c>
      <c r="F250" s="157">
        <v>383.33</v>
      </c>
      <c r="G250" s="32">
        <f t="shared" si="51"/>
        <v>0.16</v>
      </c>
      <c r="H250" s="68">
        <f t="shared" si="47"/>
        <v>321.99719999999996</v>
      </c>
      <c r="I250" s="68"/>
      <c r="J250" s="24"/>
      <c r="K250" s="24"/>
      <c r="L250" s="136" t="s">
        <v>24</v>
      </c>
      <c r="M250" s="128" t="s">
        <v>24</v>
      </c>
      <c r="N250" s="151" t="s">
        <v>536</v>
      </c>
      <c r="O250" s="20" t="s">
        <v>26</v>
      </c>
      <c r="P250" s="153" t="s">
        <v>35</v>
      </c>
      <c r="Q250" s="39" t="s">
        <v>547</v>
      </c>
      <c r="R250" s="40" t="s">
        <v>548</v>
      </c>
      <c r="S250" s="64">
        <v>1</v>
      </c>
      <c r="T250" s="87" t="s">
        <v>22</v>
      </c>
      <c r="U250" s="77" t="s">
        <v>24</v>
      </c>
      <c r="V250" s="210">
        <v>416.67</v>
      </c>
      <c r="W250" s="48">
        <f t="shared" si="52"/>
        <v>0.16</v>
      </c>
      <c r="X250" s="68">
        <f t="shared" si="48"/>
        <v>350.00279999999998</v>
      </c>
      <c r="Y250" s="68"/>
      <c r="Z250" s="24"/>
      <c r="AA250" s="24"/>
      <c r="AB250" s="136" t="s">
        <v>24</v>
      </c>
      <c r="AC250" s="128" t="s">
        <v>24</v>
      </c>
      <c r="AD250" s="150" t="s">
        <v>536</v>
      </c>
      <c r="AE250" s="153" t="s">
        <v>26</v>
      </c>
      <c r="AF250" s="153" t="s">
        <v>35</v>
      </c>
    </row>
    <row r="251" spans="1:32">
      <c r="A251" s="18" t="s">
        <v>549</v>
      </c>
      <c r="B251" s="19" t="s">
        <v>550</v>
      </c>
      <c r="C251" s="56">
        <v>1</v>
      </c>
      <c r="D251" s="85" t="s">
        <v>22</v>
      </c>
      <c r="E251" s="77" t="s">
        <v>24</v>
      </c>
      <c r="F251" s="157">
        <v>958.33</v>
      </c>
      <c r="G251" s="32">
        <f t="shared" si="51"/>
        <v>0.16</v>
      </c>
      <c r="H251" s="68">
        <f t="shared" si="47"/>
        <v>804.99720000000002</v>
      </c>
      <c r="I251" s="68"/>
      <c r="J251" s="24"/>
      <c r="K251" s="24"/>
      <c r="L251" s="136" t="s">
        <v>24</v>
      </c>
      <c r="M251" s="128" t="s">
        <v>24</v>
      </c>
      <c r="N251" s="151" t="s">
        <v>536</v>
      </c>
      <c r="O251" s="20" t="s">
        <v>26</v>
      </c>
      <c r="P251" s="153" t="s">
        <v>35</v>
      </c>
      <c r="Q251" s="39" t="s">
        <v>549</v>
      </c>
      <c r="R251" s="40" t="s">
        <v>550</v>
      </c>
      <c r="S251" s="64">
        <v>1</v>
      </c>
      <c r="T251" s="87" t="s">
        <v>22</v>
      </c>
      <c r="U251" s="77" t="s">
        <v>24</v>
      </c>
      <c r="V251" s="210">
        <v>1041.67</v>
      </c>
      <c r="W251" s="48">
        <f t="shared" si="52"/>
        <v>0.16</v>
      </c>
      <c r="X251" s="68">
        <f t="shared" si="48"/>
        <v>875.00280000000009</v>
      </c>
      <c r="Y251" s="68"/>
      <c r="Z251" s="24"/>
      <c r="AA251" s="24"/>
      <c r="AB251" s="136" t="s">
        <v>24</v>
      </c>
      <c r="AC251" s="128" t="s">
        <v>24</v>
      </c>
      <c r="AD251" s="150" t="s">
        <v>536</v>
      </c>
      <c r="AE251" s="153" t="s">
        <v>26</v>
      </c>
      <c r="AF251" s="153" t="s">
        <v>35</v>
      </c>
    </row>
    <row r="252" spans="1:32">
      <c r="A252" s="18" t="s">
        <v>551</v>
      </c>
      <c r="B252" s="19" t="s">
        <v>552</v>
      </c>
      <c r="C252" s="56">
        <v>1</v>
      </c>
      <c r="D252" s="85" t="s">
        <v>22</v>
      </c>
      <c r="E252" s="77" t="s">
        <v>24</v>
      </c>
      <c r="F252" s="157">
        <v>2108.33</v>
      </c>
      <c r="G252" s="32">
        <f t="shared" si="51"/>
        <v>0.16</v>
      </c>
      <c r="H252" s="68">
        <f t="shared" si="47"/>
        <v>1770.9971999999998</v>
      </c>
      <c r="I252" s="68"/>
      <c r="J252" s="24"/>
      <c r="K252" s="24"/>
      <c r="L252" s="136" t="s">
        <v>24</v>
      </c>
      <c r="M252" s="128" t="s">
        <v>24</v>
      </c>
      <c r="N252" s="151" t="s">
        <v>536</v>
      </c>
      <c r="O252" s="20" t="s">
        <v>26</v>
      </c>
      <c r="P252" s="153" t="s">
        <v>35</v>
      </c>
      <c r="Q252" s="39" t="s">
        <v>551</v>
      </c>
      <c r="R252" s="40" t="s">
        <v>552</v>
      </c>
      <c r="S252" s="64">
        <v>1</v>
      </c>
      <c r="T252" s="87" t="s">
        <v>22</v>
      </c>
      <c r="U252" s="77" t="s">
        <v>24</v>
      </c>
      <c r="V252" s="210">
        <v>2291.67</v>
      </c>
      <c r="W252" s="48">
        <f t="shared" si="52"/>
        <v>0.16</v>
      </c>
      <c r="X252" s="68">
        <f t="shared" si="48"/>
        <v>1925.0028</v>
      </c>
      <c r="Y252" s="68"/>
      <c r="Z252" s="24"/>
      <c r="AA252" s="24"/>
      <c r="AB252" s="136" t="s">
        <v>24</v>
      </c>
      <c r="AC252" s="128" t="s">
        <v>24</v>
      </c>
      <c r="AD252" s="150" t="s">
        <v>536</v>
      </c>
      <c r="AE252" s="153" t="s">
        <v>26</v>
      </c>
      <c r="AF252" s="153" t="s">
        <v>35</v>
      </c>
    </row>
    <row r="253" spans="1:32">
      <c r="A253" s="18" t="s">
        <v>553</v>
      </c>
      <c r="B253" s="19" t="s">
        <v>554</v>
      </c>
      <c r="C253" s="56">
        <v>1</v>
      </c>
      <c r="D253" s="68" t="s">
        <v>22</v>
      </c>
      <c r="E253" s="77" t="s">
        <v>24</v>
      </c>
      <c r="F253" s="85"/>
      <c r="G253" s="32"/>
      <c r="H253" s="68"/>
      <c r="I253" s="68"/>
      <c r="J253" s="24"/>
      <c r="K253" s="24"/>
      <c r="L253" s="136" t="s">
        <v>24</v>
      </c>
      <c r="M253" s="128" t="s">
        <v>24</v>
      </c>
      <c r="N253" s="150" t="s">
        <v>536</v>
      </c>
      <c r="O253" s="153" t="s">
        <v>26</v>
      </c>
      <c r="P253" s="153" t="s">
        <v>35</v>
      </c>
      <c r="Q253" s="39" t="s">
        <v>553</v>
      </c>
      <c r="R253" s="40" t="s">
        <v>554</v>
      </c>
      <c r="S253" s="64">
        <v>1</v>
      </c>
      <c r="T253" s="68" t="s">
        <v>22</v>
      </c>
      <c r="U253" s="77" t="s">
        <v>24</v>
      </c>
      <c r="V253" s="87"/>
      <c r="W253" s="48"/>
      <c r="X253" s="68">
        <f t="shared" si="48"/>
        <v>0</v>
      </c>
      <c r="Y253" s="68"/>
      <c r="Z253" s="24"/>
      <c r="AA253" s="24"/>
      <c r="AB253" s="136" t="s">
        <v>24</v>
      </c>
      <c r="AC253" s="128" t="s">
        <v>24</v>
      </c>
      <c r="AD253" s="150" t="s">
        <v>536</v>
      </c>
      <c r="AE253" s="153" t="s">
        <v>26</v>
      </c>
      <c r="AF253" s="153" t="s">
        <v>35</v>
      </c>
    </row>
    <row r="254" spans="1:32">
      <c r="A254" s="18" t="s">
        <v>555</v>
      </c>
      <c r="B254" s="19" t="s">
        <v>556</v>
      </c>
      <c r="C254" s="56">
        <v>1</v>
      </c>
      <c r="D254" s="68" t="s">
        <v>22</v>
      </c>
      <c r="E254" s="77" t="s">
        <v>24</v>
      </c>
      <c r="F254" s="85"/>
      <c r="G254" s="32"/>
      <c r="H254" s="68"/>
      <c r="I254" s="68"/>
      <c r="J254" s="24"/>
      <c r="K254" s="24"/>
      <c r="L254" s="136" t="s">
        <v>24</v>
      </c>
      <c r="M254" s="128" t="s">
        <v>24</v>
      </c>
      <c r="N254" s="150" t="s">
        <v>536</v>
      </c>
      <c r="O254" s="153" t="s">
        <v>26</v>
      </c>
      <c r="P254" s="153" t="s">
        <v>35</v>
      </c>
      <c r="Q254" s="39" t="s">
        <v>555</v>
      </c>
      <c r="R254" s="40" t="s">
        <v>556</v>
      </c>
      <c r="S254" s="64">
        <v>1</v>
      </c>
      <c r="T254" s="68" t="s">
        <v>22</v>
      </c>
      <c r="U254" s="77" t="s">
        <v>24</v>
      </c>
      <c r="V254" s="87"/>
      <c r="W254" s="48"/>
      <c r="X254" s="68">
        <f t="shared" si="48"/>
        <v>0</v>
      </c>
      <c r="Y254" s="68"/>
      <c r="Z254" s="24"/>
      <c r="AA254" s="24"/>
      <c r="AB254" s="136" t="s">
        <v>24</v>
      </c>
      <c r="AC254" s="128" t="s">
        <v>24</v>
      </c>
      <c r="AD254" s="150" t="s">
        <v>536</v>
      </c>
      <c r="AE254" s="153" t="s">
        <v>26</v>
      </c>
      <c r="AF254" s="153" t="s">
        <v>35</v>
      </c>
    </row>
    <row r="255" spans="1:32">
      <c r="A255" s="25" t="s">
        <v>557</v>
      </c>
      <c r="B255" s="26" t="s">
        <v>558</v>
      </c>
      <c r="C255" s="72">
        <v>1</v>
      </c>
      <c r="D255" s="83" t="s">
        <v>22</v>
      </c>
      <c r="E255" s="104" t="s">
        <v>559</v>
      </c>
      <c r="F255" s="83">
        <v>2665.83</v>
      </c>
      <c r="G255" s="112">
        <f>rv_mbp16t_hg</f>
        <v>0.18</v>
      </c>
      <c r="H255" s="114">
        <f t="shared" si="47"/>
        <v>2185.9805999999999</v>
      </c>
      <c r="I255" s="114" t="s">
        <v>449</v>
      </c>
      <c r="J255" s="124">
        <f>mbp15_3pl</f>
        <v>117</v>
      </c>
      <c r="K255" s="132">
        <f>H255+J255</f>
        <v>2302.9805999999999</v>
      </c>
      <c r="L255" s="136" t="s">
        <v>24</v>
      </c>
      <c r="M255" s="128">
        <v>0.42</v>
      </c>
      <c r="N255" s="150" t="s">
        <v>536</v>
      </c>
      <c r="O255" s="153" t="s">
        <v>26</v>
      </c>
      <c r="P255" s="153" t="s">
        <v>292</v>
      </c>
      <c r="Q255" s="217" t="s">
        <v>557</v>
      </c>
      <c r="R255" s="218" t="s">
        <v>558</v>
      </c>
      <c r="S255" s="189">
        <v>1</v>
      </c>
      <c r="T255" s="209" t="s">
        <v>22</v>
      </c>
      <c r="U255" s="104" t="s">
        <v>559</v>
      </c>
      <c r="V255" s="209">
        <v>2665.83</v>
      </c>
      <c r="W255" s="229">
        <f>rv_mbp16t_hg</f>
        <v>0.18</v>
      </c>
      <c r="X255" s="114">
        <f t="shared" si="48"/>
        <v>2185.9805999999999</v>
      </c>
      <c r="Y255" s="114" t="s">
        <v>449</v>
      </c>
      <c r="Z255" s="124">
        <f>mbp15_3pl</f>
        <v>117</v>
      </c>
      <c r="AA255" s="132">
        <f>X255+Z255</f>
        <v>2302.9805999999999</v>
      </c>
      <c r="AB255" s="136" t="s">
        <v>24</v>
      </c>
      <c r="AC255" s="128">
        <v>0.42</v>
      </c>
      <c r="AD255" s="150" t="s">
        <v>536</v>
      </c>
      <c r="AE255" s="153" t="s">
        <v>26</v>
      </c>
      <c r="AF255" s="153" t="s">
        <v>292</v>
      </c>
    </row>
    <row r="256" spans="1:32">
      <c r="A256" s="18" t="s">
        <v>560</v>
      </c>
      <c r="B256" s="19" t="s">
        <v>561</v>
      </c>
      <c r="C256" s="56">
        <v>1</v>
      </c>
      <c r="D256" s="85" t="s">
        <v>22</v>
      </c>
      <c r="E256" s="77" t="s">
        <v>24</v>
      </c>
      <c r="F256" s="157">
        <v>191.67</v>
      </c>
      <c r="G256" s="32">
        <f t="shared" ref="G256:G263" si="54">rv_mbp16t_hg_cto</f>
        <v>0.16</v>
      </c>
      <c r="H256" s="68">
        <f t="shared" si="47"/>
        <v>161.00279999999998</v>
      </c>
      <c r="I256" s="68"/>
      <c r="J256" s="24"/>
      <c r="K256" s="24"/>
      <c r="L256" s="136" t="s">
        <v>24</v>
      </c>
      <c r="M256" s="128" t="s">
        <v>24</v>
      </c>
      <c r="N256" s="151" t="s">
        <v>536</v>
      </c>
      <c r="O256" s="20" t="s">
        <v>26</v>
      </c>
      <c r="P256" s="153" t="s">
        <v>35</v>
      </c>
      <c r="Q256" s="39" t="s">
        <v>560</v>
      </c>
      <c r="R256" s="40" t="s">
        <v>561</v>
      </c>
      <c r="S256" s="64">
        <v>1</v>
      </c>
      <c r="T256" s="87" t="s">
        <v>22</v>
      </c>
      <c r="U256" s="77" t="s">
        <v>24</v>
      </c>
      <c r="V256" s="210">
        <v>212.5</v>
      </c>
      <c r="W256" s="48">
        <f t="shared" ref="W256:W263" si="55">rv_mbp16t_hg_cto</f>
        <v>0.16</v>
      </c>
      <c r="X256" s="68">
        <f t="shared" si="48"/>
        <v>178.5</v>
      </c>
      <c r="Y256" s="68"/>
      <c r="Z256" s="24"/>
      <c r="AA256" s="24"/>
      <c r="AB256" s="136" t="s">
        <v>24</v>
      </c>
      <c r="AC256" s="128" t="s">
        <v>24</v>
      </c>
      <c r="AD256" s="150" t="s">
        <v>536</v>
      </c>
      <c r="AE256" s="153" t="s">
        <v>26</v>
      </c>
      <c r="AF256" s="153" t="s">
        <v>35</v>
      </c>
    </row>
    <row r="257" spans="1:32">
      <c r="A257" s="18" t="s">
        <v>562</v>
      </c>
      <c r="B257" s="19" t="s">
        <v>563</v>
      </c>
      <c r="C257" s="56">
        <v>1</v>
      </c>
      <c r="D257" s="85" t="s">
        <v>22</v>
      </c>
      <c r="E257" s="77" t="s">
        <v>24</v>
      </c>
      <c r="F257" s="157">
        <v>383.33</v>
      </c>
      <c r="G257" s="32">
        <f t="shared" si="54"/>
        <v>0.16</v>
      </c>
      <c r="H257" s="68">
        <f t="shared" si="47"/>
        <v>321.99719999999996</v>
      </c>
      <c r="I257" s="68"/>
      <c r="J257" s="24"/>
      <c r="K257" s="24"/>
      <c r="L257" s="136" t="s">
        <v>24</v>
      </c>
      <c r="M257" s="128" t="s">
        <v>24</v>
      </c>
      <c r="N257" s="151" t="s">
        <v>536</v>
      </c>
      <c r="O257" s="20" t="s">
        <v>26</v>
      </c>
      <c r="P257" s="153" t="s">
        <v>35</v>
      </c>
      <c r="Q257" s="39" t="s">
        <v>562</v>
      </c>
      <c r="R257" s="40" t="s">
        <v>563</v>
      </c>
      <c r="S257" s="64">
        <v>1</v>
      </c>
      <c r="T257" s="87" t="s">
        <v>22</v>
      </c>
      <c r="U257" s="77" t="s">
        <v>24</v>
      </c>
      <c r="V257" s="210">
        <v>416.67</v>
      </c>
      <c r="W257" s="48">
        <f t="shared" si="55"/>
        <v>0.16</v>
      </c>
      <c r="X257" s="68">
        <f t="shared" si="48"/>
        <v>350.00279999999998</v>
      </c>
      <c r="Y257" s="68"/>
      <c r="Z257" s="24"/>
      <c r="AA257" s="24"/>
      <c r="AB257" s="136" t="s">
        <v>24</v>
      </c>
      <c r="AC257" s="128" t="s">
        <v>24</v>
      </c>
      <c r="AD257" s="150" t="s">
        <v>536</v>
      </c>
      <c r="AE257" s="153" t="s">
        <v>26</v>
      </c>
      <c r="AF257" s="153" t="s">
        <v>35</v>
      </c>
    </row>
    <row r="258" spans="1:32">
      <c r="A258" s="18" t="s">
        <v>564</v>
      </c>
      <c r="B258" s="19" t="s">
        <v>565</v>
      </c>
      <c r="C258" s="56">
        <v>1</v>
      </c>
      <c r="D258" s="85" t="s">
        <v>22</v>
      </c>
      <c r="E258" s="77" t="s">
        <v>24</v>
      </c>
      <c r="F258" s="157">
        <v>766.67</v>
      </c>
      <c r="G258" s="32">
        <f t="shared" si="54"/>
        <v>0.16</v>
      </c>
      <c r="H258" s="68">
        <f t="shared" si="47"/>
        <v>644.00279999999998</v>
      </c>
      <c r="I258" s="68"/>
      <c r="J258" s="24"/>
      <c r="K258" s="24"/>
      <c r="L258" s="136" t="s">
        <v>24</v>
      </c>
      <c r="M258" s="128" t="s">
        <v>24</v>
      </c>
      <c r="N258" s="151" t="s">
        <v>536</v>
      </c>
      <c r="O258" s="20" t="s">
        <v>26</v>
      </c>
      <c r="P258" s="153" t="s">
        <v>35</v>
      </c>
      <c r="Q258" s="39" t="s">
        <v>564</v>
      </c>
      <c r="R258" s="40" t="s">
        <v>565</v>
      </c>
      <c r="S258" s="64">
        <v>1</v>
      </c>
      <c r="T258" s="87" t="s">
        <v>22</v>
      </c>
      <c r="U258" s="77" t="s">
        <v>24</v>
      </c>
      <c r="V258" s="210">
        <v>833.33</v>
      </c>
      <c r="W258" s="48">
        <f t="shared" si="55"/>
        <v>0.16</v>
      </c>
      <c r="X258" s="68">
        <f t="shared" si="48"/>
        <v>699.99720000000002</v>
      </c>
      <c r="Y258" s="68"/>
      <c r="Z258" s="24"/>
      <c r="AA258" s="24"/>
      <c r="AB258" s="136" t="s">
        <v>24</v>
      </c>
      <c r="AC258" s="128" t="s">
        <v>24</v>
      </c>
      <c r="AD258" s="150" t="s">
        <v>536</v>
      </c>
      <c r="AE258" s="153" t="s">
        <v>26</v>
      </c>
      <c r="AF258" s="153" t="s">
        <v>35</v>
      </c>
    </row>
    <row r="259" spans="1:32">
      <c r="A259" s="18" t="s">
        <v>566</v>
      </c>
      <c r="B259" s="19" t="s">
        <v>567</v>
      </c>
      <c r="C259" s="56">
        <v>1</v>
      </c>
      <c r="D259" s="85" t="s">
        <v>22</v>
      </c>
      <c r="E259" s="77" t="s">
        <v>24</v>
      </c>
      <c r="F259" s="157">
        <v>95.83</v>
      </c>
      <c r="G259" s="32">
        <f t="shared" si="54"/>
        <v>0.16</v>
      </c>
      <c r="H259" s="68">
        <f t="shared" si="47"/>
        <v>80.497199999999992</v>
      </c>
      <c r="I259" s="68"/>
      <c r="J259" s="24"/>
      <c r="K259" s="24"/>
      <c r="L259" s="136" t="s">
        <v>24</v>
      </c>
      <c r="M259" s="128" t="s">
        <v>24</v>
      </c>
      <c r="N259" s="151" t="s">
        <v>536</v>
      </c>
      <c r="O259" s="20" t="s">
        <v>26</v>
      </c>
      <c r="P259" s="153" t="s">
        <v>35</v>
      </c>
      <c r="Q259" s="39" t="s">
        <v>566</v>
      </c>
      <c r="R259" s="40" t="s">
        <v>567</v>
      </c>
      <c r="S259" s="64">
        <v>1</v>
      </c>
      <c r="T259" s="87" t="s">
        <v>22</v>
      </c>
      <c r="U259" s="77" t="s">
        <v>24</v>
      </c>
      <c r="V259" s="210">
        <v>104.17</v>
      </c>
      <c r="W259" s="48">
        <f t="shared" si="55"/>
        <v>0.16</v>
      </c>
      <c r="X259" s="68">
        <f t="shared" si="48"/>
        <v>87.502800000000008</v>
      </c>
      <c r="Y259" s="68"/>
      <c r="Z259" s="24"/>
      <c r="AA259" s="24"/>
      <c r="AB259" s="136" t="s">
        <v>24</v>
      </c>
      <c r="AC259" s="128" t="s">
        <v>24</v>
      </c>
      <c r="AD259" s="150" t="s">
        <v>536</v>
      </c>
      <c r="AE259" s="153" t="s">
        <v>26</v>
      </c>
      <c r="AF259" s="153" t="s">
        <v>35</v>
      </c>
    </row>
    <row r="260" spans="1:32">
      <c r="A260" s="39" t="s">
        <v>568</v>
      </c>
      <c r="B260" s="40" t="s">
        <v>569</v>
      </c>
      <c r="C260" s="64">
        <v>1</v>
      </c>
      <c r="D260" s="87" t="s">
        <v>22</v>
      </c>
      <c r="E260" s="77" t="s">
        <v>24</v>
      </c>
      <c r="F260" s="98">
        <v>670.83</v>
      </c>
      <c r="G260" s="48">
        <f t="shared" si="54"/>
        <v>0.16</v>
      </c>
      <c r="H260" s="68">
        <f t="shared" ref="H260" si="56">F260-(F260*G260)</f>
        <v>563.49720000000002</v>
      </c>
      <c r="I260" s="68"/>
      <c r="J260" s="24"/>
      <c r="K260" s="24"/>
      <c r="L260" s="136" t="s">
        <v>24</v>
      </c>
      <c r="M260" s="128" t="s">
        <v>24</v>
      </c>
      <c r="N260" s="151" t="s">
        <v>536</v>
      </c>
      <c r="O260" s="20" t="s">
        <v>26</v>
      </c>
      <c r="P260" s="153" t="s">
        <v>35</v>
      </c>
      <c r="Q260" s="39" t="s">
        <v>568</v>
      </c>
      <c r="R260" s="40" t="s">
        <v>569</v>
      </c>
      <c r="S260" s="64">
        <v>1</v>
      </c>
      <c r="T260" s="87" t="s">
        <v>22</v>
      </c>
      <c r="U260" s="77" t="s">
        <v>24</v>
      </c>
      <c r="V260" s="98">
        <v>729.17</v>
      </c>
      <c r="W260" s="48">
        <f t="shared" si="55"/>
        <v>0.16</v>
      </c>
      <c r="X260" s="68">
        <f t="shared" si="48"/>
        <v>612.50279999999998</v>
      </c>
      <c r="Y260" s="68"/>
      <c r="Z260" s="24"/>
      <c r="AA260" s="24"/>
      <c r="AB260" s="136" t="s">
        <v>24</v>
      </c>
      <c r="AC260" s="128" t="s">
        <v>24</v>
      </c>
      <c r="AD260" s="150" t="s">
        <v>536</v>
      </c>
      <c r="AE260" s="153" t="s">
        <v>26</v>
      </c>
      <c r="AF260" s="153" t="s">
        <v>35</v>
      </c>
    </row>
    <row r="261" spans="1:32">
      <c r="A261" s="18" t="s">
        <v>570</v>
      </c>
      <c r="B261" s="19" t="s">
        <v>571</v>
      </c>
      <c r="C261" s="56">
        <v>1</v>
      </c>
      <c r="D261" s="85" t="s">
        <v>22</v>
      </c>
      <c r="E261" s="77" t="s">
        <v>24</v>
      </c>
      <c r="F261" s="157">
        <v>383.33</v>
      </c>
      <c r="G261" s="32">
        <f t="shared" si="54"/>
        <v>0.16</v>
      </c>
      <c r="H261" s="68">
        <f t="shared" si="47"/>
        <v>321.99719999999996</v>
      </c>
      <c r="I261" s="68"/>
      <c r="J261" s="24"/>
      <c r="K261" s="24"/>
      <c r="L261" s="136" t="s">
        <v>24</v>
      </c>
      <c r="M261" s="128" t="s">
        <v>24</v>
      </c>
      <c r="N261" s="151" t="s">
        <v>536</v>
      </c>
      <c r="O261" s="20" t="s">
        <v>26</v>
      </c>
      <c r="P261" s="153" t="s">
        <v>35</v>
      </c>
      <c r="Q261" s="39" t="s">
        <v>570</v>
      </c>
      <c r="R261" s="40" t="s">
        <v>571</v>
      </c>
      <c r="S261" s="64">
        <v>1</v>
      </c>
      <c r="T261" s="87" t="s">
        <v>22</v>
      </c>
      <c r="U261" s="77" t="s">
        <v>24</v>
      </c>
      <c r="V261" s="210">
        <v>416.67</v>
      </c>
      <c r="W261" s="48">
        <f t="shared" si="55"/>
        <v>0.16</v>
      </c>
      <c r="X261" s="68">
        <f t="shared" si="48"/>
        <v>350.00279999999998</v>
      </c>
      <c r="Y261" s="68"/>
      <c r="Z261" s="24"/>
      <c r="AA261" s="24"/>
      <c r="AB261" s="136" t="s">
        <v>24</v>
      </c>
      <c r="AC261" s="128" t="s">
        <v>24</v>
      </c>
      <c r="AD261" s="150" t="s">
        <v>536</v>
      </c>
      <c r="AE261" s="153" t="s">
        <v>26</v>
      </c>
      <c r="AF261" s="153" t="s">
        <v>35</v>
      </c>
    </row>
    <row r="262" spans="1:32">
      <c r="A262" s="18" t="s">
        <v>572</v>
      </c>
      <c r="B262" s="19" t="s">
        <v>573</v>
      </c>
      <c r="C262" s="56">
        <v>1</v>
      </c>
      <c r="D262" s="85" t="s">
        <v>22</v>
      </c>
      <c r="E262" s="77" t="s">
        <v>24</v>
      </c>
      <c r="F262" s="157">
        <v>958.33</v>
      </c>
      <c r="G262" s="32">
        <f t="shared" si="54"/>
        <v>0.16</v>
      </c>
      <c r="H262" s="68">
        <f t="shared" si="47"/>
        <v>804.99720000000002</v>
      </c>
      <c r="I262" s="68"/>
      <c r="J262" s="24"/>
      <c r="K262" s="24"/>
      <c r="L262" s="136" t="s">
        <v>24</v>
      </c>
      <c r="M262" s="128" t="s">
        <v>24</v>
      </c>
      <c r="N262" s="151" t="s">
        <v>536</v>
      </c>
      <c r="O262" s="20" t="s">
        <v>26</v>
      </c>
      <c r="P262" s="153" t="s">
        <v>35</v>
      </c>
      <c r="Q262" s="39" t="s">
        <v>572</v>
      </c>
      <c r="R262" s="40" t="s">
        <v>573</v>
      </c>
      <c r="S262" s="64">
        <v>1</v>
      </c>
      <c r="T262" s="87" t="s">
        <v>22</v>
      </c>
      <c r="U262" s="77" t="s">
        <v>24</v>
      </c>
      <c r="V262" s="210">
        <v>1041.67</v>
      </c>
      <c r="W262" s="48">
        <f t="shared" si="55"/>
        <v>0.16</v>
      </c>
      <c r="X262" s="68">
        <f t="shared" si="48"/>
        <v>875.00280000000009</v>
      </c>
      <c r="Y262" s="68"/>
      <c r="Z262" s="24"/>
      <c r="AA262" s="24"/>
      <c r="AB262" s="136" t="s">
        <v>24</v>
      </c>
      <c r="AC262" s="128" t="s">
        <v>24</v>
      </c>
      <c r="AD262" s="150" t="s">
        <v>536</v>
      </c>
      <c r="AE262" s="153" t="s">
        <v>26</v>
      </c>
      <c r="AF262" s="153" t="s">
        <v>35</v>
      </c>
    </row>
    <row r="263" spans="1:32">
      <c r="A263" s="18" t="s">
        <v>574</v>
      </c>
      <c r="B263" s="19" t="s">
        <v>575</v>
      </c>
      <c r="C263" s="56">
        <v>1</v>
      </c>
      <c r="D263" s="85" t="s">
        <v>22</v>
      </c>
      <c r="E263" s="77" t="s">
        <v>24</v>
      </c>
      <c r="F263" s="157">
        <v>2108.33</v>
      </c>
      <c r="G263" s="32">
        <f t="shared" si="54"/>
        <v>0.16</v>
      </c>
      <c r="H263" s="68">
        <f>F263-(F263*G263)</f>
        <v>1770.9971999999998</v>
      </c>
      <c r="I263" s="68"/>
      <c r="J263" s="24"/>
      <c r="K263" s="24"/>
      <c r="L263" s="136" t="s">
        <v>24</v>
      </c>
      <c r="M263" s="128" t="s">
        <v>24</v>
      </c>
      <c r="N263" s="151" t="s">
        <v>536</v>
      </c>
      <c r="O263" s="20" t="s">
        <v>26</v>
      </c>
      <c r="P263" s="153" t="s">
        <v>35</v>
      </c>
      <c r="Q263" s="39" t="s">
        <v>574</v>
      </c>
      <c r="R263" s="40" t="s">
        <v>575</v>
      </c>
      <c r="S263" s="64">
        <v>1</v>
      </c>
      <c r="T263" s="87" t="s">
        <v>22</v>
      </c>
      <c r="U263" s="77" t="s">
        <v>24</v>
      </c>
      <c r="V263" s="210">
        <v>2291.67</v>
      </c>
      <c r="W263" s="48">
        <f t="shared" si="55"/>
        <v>0.16</v>
      </c>
      <c r="X263" s="68">
        <f>V263-(V263*W263)</f>
        <v>1925.0028</v>
      </c>
      <c r="Y263" s="68"/>
      <c r="Z263" s="24"/>
      <c r="AA263" s="24"/>
      <c r="AB263" s="136" t="s">
        <v>24</v>
      </c>
      <c r="AC263" s="128" t="s">
        <v>24</v>
      </c>
      <c r="AD263" s="150" t="s">
        <v>536</v>
      </c>
      <c r="AE263" s="153" t="s">
        <v>26</v>
      </c>
      <c r="AF263" s="153" t="s">
        <v>35</v>
      </c>
    </row>
    <row r="264" spans="1:32">
      <c r="A264" s="18" t="s">
        <v>576</v>
      </c>
      <c r="B264" s="19" t="s">
        <v>577</v>
      </c>
      <c r="C264" s="56">
        <v>1</v>
      </c>
      <c r="D264" s="68" t="s">
        <v>22</v>
      </c>
      <c r="E264" s="77" t="s">
        <v>24</v>
      </c>
      <c r="F264" s="85"/>
      <c r="G264" s="32"/>
      <c r="H264" s="68"/>
      <c r="I264" s="68"/>
      <c r="J264" s="24"/>
      <c r="K264" s="24"/>
      <c r="L264" s="136" t="s">
        <v>24</v>
      </c>
      <c r="M264" s="128" t="s">
        <v>24</v>
      </c>
      <c r="N264" s="150" t="s">
        <v>536</v>
      </c>
      <c r="O264" s="153" t="s">
        <v>26</v>
      </c>
      <c r="P264" s="153" t="s">
        <v>35</v>
      </c>
      <c r="Q264" s="39" t="s">
        <v>576</v>
      </c>
      <c r="R264" s="40" t="s">
        <v>577</v>
      </c>
      <c r="S264" s="64">
        <v>1</v>
      </c>
      <c r="T264" s="68" t="s">
        <v>22</v>
      </c>
      <c r="U264" s="77" t="s">
        <v>24</v>
      </c>
      <c r="V264" s="87"/>
      <c r="W264" s="48"/>
      <c r="X264" s="68">
        <f>V264-(V264*W264)</f>
        <v>0</v>
      </c>
      <c r="Y264" s="68"/>
      <c r="Z264" s="24"/>
      <c r="AA264" s="24"/>
      <c r="AB264" s="136" t="s">
        <v>24</v>
      </c>
      <c r="AC264" s="128" t="s">
        <v>24</v>
      </c>
      <c r="AD264" s="150" t="s">
        <v>536</v>
      </c>
      <c r="AE264" s="153" t="s">
        <v>26</v>
      </c>
      <c r="AF264" s="153" t="s">
        <v>35</v>
      </c>
    </row>
    <row r="265" spans="1:32">
      <c r="A265" s="18" t="s">
        <v>578</v>
      </c>
      <c r="B265" s="19" t="s">
        <v>579</v>
      </c>
      <c r="C265" s="56">
        <v>1</v>
      </c>
      <c r="D265" s="68" t="s">
        <v>22</v>
      </c>
      <c r="E265" s="77" t="s">
        <v>24</v>
      </c>
      <c r="F265" s="85"/>
      <c r="G265" s="32"/>
      <c r="H265" s="68"/>
      <c r="I265" s="68"/>
      <c r="J265" s="24"/>
      <c r="K265" s="24"/>
      <c r="L265" s="136" t="s">
        <v>24</v>
      </c>
      <c r="M265" s="128" t="s">
        <v>24</v>
      </c>
      <c r="N265" s="150" t="s">
        <v>536</v>
      </c>
      <c r="O265" s="153" t="s">
        <v>26</v>
      </c>
      <c r="P265" s="153" t="s">
        <v>35</v>
      </c>
      <c r="Q265" s="39" t="s">
        <v>578</v>
      </c>
      <c r="R265" s="40" t="s">
        <v>579</v>
      </c>
      <c r="S265" s="64">
        <v>1</v>
      </c>
      <c r="T265" s="68" t="s">
        <v>22</v>
      </c>
      <c r="U265" s="77" t="s">
        <v>24</v>
      </c>
      <c r="V265" s="87"/>
      <c r="W265" s="48"/>
      <c r="X265" s="68">
        <f t="shared" ref="X265:X294" si="57">V265-(V265*W265)</f>
        <v>0</v>
      </c>
      <c r="Y265" s="68"/>
      <c r="Z265" s="24"/>
      <c r="AA265" s="24"/>
      <c r="AB265" s="136" t="s">
        <v>24</v>
      </c>
      <c r="AC265" s="128" t="s">
        <v>24</v>
      </c>
      <c r="AD265" s="150" t="s">
        <v>536</v>
      </c>
      <c r="AE265" s="153" t="s">
        <v>26</v>
      </c>
      <c r="AF265" s="153" t="s">
        <v>35</v>
      </c>
    </row>
    <row r="266" spans="1:32">
      <c r="A266" s="18" t="s">
        <v>580</v>
      </c>
      <c r="B266" s="19" t="s">
        <v>581</v>
      </c>
      <c r="C266" s="56">
        <v>1</v>
      </c>
      <c r="D266" s="85" t="s">
        <v>185</v>
      </c>
      <c r="E266" s="77" t="s">
        <v>580</v>
      </c>
      <c r="F266" s="85">
        <v>35.9</v>
      </c>
      <c r="G266" s="32">
        <f t="shared" ref="G266:G275" si="58">rv_20</f>
        <v>0.2</v>
      </c>
      <c r="H266" s="68">
        <f t="shared" ref="H266:H292" si="59">F266-(F266*G266)</f>
        <v>28.72</v>
      </c>
      <c r="I266" s="68"/>
      <c r="J266" s="24"/>
      <c r="K266" s="24"/>
      <c r="L266" s="136" t="s">
        <v>24</v>
      </c>
      <c r="M266" s="128" t="s">
        <v>24</v>
      </c>
      <c r="N266" s="151" t="s">
        <v>164</v>
      </c>
      <c r="O266" s="153" t="s">
        <v>165</v>
      </c>
      <c r="P266" s="153" t="s">
        <v>166</v>
      </c>
      <c r="Q266" s="39" t="s">
        <v>580</v>
      </c>
      <c r="R266" s="40" t="s">
        <v>581</v>
      </c>
      <c r="S266" s="64">
        <v>1</v>
      </c>
      <c r="T266" s="87" t="s">
        <v>185</v>
      </c>
      <c r="U266" s="77" t="s">
        <v>580</v>
      </c>
      <c r="V266" s="87">
        <v>35.9</v>
      </c>
      <c r="W266" s="48">
        <f t="shared" ref="W266:W275" si="60">rv_20</f>
        <v>0.2</v>
      </c>
      <c r="X266" s="68">
        <f t="shared" si="57"/>
        <v>28.72</v>
      </c>
      <c r="Y266" s="68"/>
      <c r="Z266" s="24"/>
      <c r="AA266" s="24"/>
      <c r="AB266" s="136" t="s">
        <v>24</v>
      </c>
      <c r="AC266" s="128" t="s">
        <v>24</v>
      </c>
      <c r="AD266" s="150" t="s">
        <v>164</v>
      </c>
      <c r="AE266" s="153" t="s">
        <v>165</v>
      </c>
      <c r="AF266" s="153" t="s">
        <v>166</v>
      </c>
    </row>
    <row r="267" spans="1:32">
      <c r="A267" s="18" t="s">
        <v>582</v>
      </c>
      <c r="B267" s="19" t="s">
        <v>583</v>
      </c>
      <c r="C267" s="56">
        <v>1</v>
      </c>
      <c r="D267" s="85" t="s">
        <v>185</v>
      </c>
      <c r="E267" s="77" t="s">
        <v>582</v>
      </c>
      <c r="F267" s="85">
        <v>157.5</v>
      </c>
      <c r="G267" s="32">
        <f t="shared" si="58"/>
        <v>0.2</v>
      </c>
      <c r="H267" s="68">
        <f t="shared" si="59"/>
        <v>126</v>
      </c>
      <c r="I267" s="68"/>
      <c r="J267" s="24"/>
      <c r="K267" s="24"/>
      <c r="L267" s="136" t="s">
        <v>24</v>
      </c>
      <c r="M267" s="128" t="s">
        <v>24</v>
      </c>
      <c r="N267" s="151" t="s">
        <v>164</v>
      </c>
      <c r="O267" s="153" t="s">
        <v>165</v>
      </c>
      <c r="P267" s="153" t="s">
        <v>166</v>
      </c>
      <c r="Q267" s="39" t="s">
        <v>582</v>
      </c>
      <c r="R267" s="40" t="s">
        <v>583</v>
      </c>
      <c r="S267" s="64">
        <v>1</v>
      </c>
      <c r="T267" s="87" t="s">
        <v>185</v>
      </c>
      <c r="U267" s="77" t="s">
        <v>582</v>
      </c>
      <c r="V267" s="87">
        <v>157.5</v>
      </c>
      <c r="W267" s="48">
        <f t="shared" si="60"/>
        <v>0.2</v>
      </c>
      <c r="X267" s="68">
        <f t="shared" si="57"/>
        <v>126</v>
      </c>
      <c r="Y267" s="68"/>
      <c r="Z267" s="24"/>
      <c r="AA267" s="24"/>
      <c r="AB267" s="136" t="s">
        <v>24</v>
      </c>
      <c r="AC267" s="128" t="s">
        <v>24</v>
      </c>
      <c r="AD267" s="150" t="s">
        <v>164</v>
      </c>
      <c r="AE267" s="153" t="s">
        <v>165</v>
      </c>
      <c r="AF267" s="153" t="s">
        <v>166</v>
      </c>
    </row>
    <row r="268" spans="1:32">
      <c r="A268" s="18" t="s">
        <v>584</v>
      </c>
      <c r="B268" s="19" t="s">
        <v>585</v>
      </c>
      <c r="C268" s="56">
        <v>1</v>
      </c>
      <c r="D268" s="85" t="s">
        <v>185</v>
      </c>
      <c r="E268" s="77" t="s">
        <v>584</v>
      </c>
      <c r="F268" s="85">
        <v>185</v>
      </c>
      <c r="G268" s="32">
        <f t="shared" si="58"/>
        <v>0.2</v>
      </c>
      <c r="H268" s="68">
        <f t="shared" si="59"/>
        <v>148</v>
      </c>
      <c r="I268" s="68"/>
      <c r="J268" s="24"/>
      <c r="K268" s="24"/>
      <c r="L268" s="136" t="s">
        <v>24</v>
      </c>
      <c r="M268" s="128" t="s">
        <v>24</v>
      </c>
      <c r="N268" s="151" t="s">
        <v>164</v>
      </c>
      <c r="O268" s="153" t="s">
        <v>165</v>
      </c>
      <c r="P268" s="153" t="s">
        <v>166</v>
      </c>
      <c r="Q268" s="39" t="s">
        <v>584</v>
      </c>
      <c r="R268" s="40" t="s">
        <v>585</v>
      </c>
      <c r="S268" s="64">
        <v>1</v>
      </c>
      <c r="T268" s="87" t="s">
        <v>185</v>
      </c>
      <c r="U268" s="77" t="s">
        <v>584</v>
      </c>
      <c r="V268" s="87">
        <v>185</v>
      </c>
      <c r="W268" s="48">
        <f t="shared" si="60"/>
        <v>0.2</v>
      </c>
      <c r="X268" s="68">
        <f t="shared" si="57"/>
        <v>148</v>
      </c>
      <c r="Y268" s="68"/>
      <c r="Z268" s="24"/>
      <c r="AA268" s="24"/>
      <c r="AB268" s="136" t="s">
        <v>24</v>
      </c>
      <c r="AC268" s="128" t="s">
        <v>24</v>
      </c>
      <c r="AD268" s="150" t="s">
        <v>164</v>
      </c>
      <c r="AE268" s="153" t="s">
        <v>165</v>
      </c>
      <c r="AF268" s="153" t="s">
        <v>166</v>
      </c>
    </row>
    <row r="269" spans="1:32">
      <c r="A269" s="18" t="s">
        <v>586</v>
      </c>
      <c r="B269" s="19" t="s">
        <v>587</v>
      </c>
      <c r="C269" s="56">
        <v>1</v>
      </c>
      <c r="D269" s="85" t="s">
        <v>185</v>
      </c>
      <c r="E269" s="77" t="s">
        <v>586</v>
      </c>
      <c r="F269" s="85">
        <v>190</v>
      </c>
      <c r="G269" s="32">
        <f t="shared" si="58"/>
        <v>0.2</v>
      </c>
      <c r="H269" s="68">
        <f t="shared" si="59"/>
        <v>152</v>
      </c>
      <c r="I269" s="68"/>
      <c r="J269" s="24"/>
      <c r="K269" s="24"/>
      <c r="L269" s="136" t="s">
        <v>24</v>
      </c>
      <c r="M269" s="128" t="s">
        <v>24</v>
      </c>
      <c r="N269" s="151" t="s">
        <v>164</v>
      </c>
      <c r="O269" s="153" t="s">
        <v>165</v>
      </c>
      <c r="P269" s="153" t="s">
        <v>166</v>
      </c>
      <c r="Q269" s="39" t="s">
        <v>586</v>
      </c>
      <c r="R269" s="40" t="s">
        <v>587</v>
      </c>
      <c r="S269" s="64">
        <v>1</v>
      </c>
      <c r="T269" s="87" t="s">
        <v>185</v>
      </c>
      <c r="U269" s="77" t="s">
        <v>586</v>
      </c>
      <c r="V269" s="87">
        <v>190</v>
      </c>
      <c r="W269" s="48">
        <f t="shared" si="60"/>
        <v>0.2</v>
      </c>
      <c r="X269" s="68">
        <f t="shared" si="57"/>
        <v>152</v>
      </c>
      <c r="Y269" s="68"/>
      <c r="Z269" s="24"/>
      <c r="AA269" s="24"/>
      <c r="AB269" s="136" t="s">
        <v>24</v>
      </c>
      <c r="AC269" s="128" t="s">
        <v>24</v>
      </c>
      <c r="AD269" s="150" t="s">
        <v>164</v>
      </c>
      <c r="AE269" s="153" t="s">
        <v>165</v>
      </c>
      <c r="AF269" s="153" t="s">
        <v>166</v>
      </c>
    </row>
    <row r="270" spans="1:32">
      <c r="A270" s="18" t="s">
        <v>588</v>
      </c>
      <c r="B270" s="19" t="s">
        <v>589</v>
      </c>
      <c r="C270" s="56">
        <v>1</v>
      </c>
      <c r="D270" s="85" t="s">
        <v>190</v>
      </c>
      <c r="E270" s="77" t="s">
        <v>588</v>
      </c>
      <c r="F270" s="85">
        <v>41</v>
      </c>
      <c r="G270" s="32">
        <f t="shared" si="58"/>
        <v>0.2</v>
      </c>
      <c r="H270" s="68">
        <f t="shared" si="59"/>
        <v>32.799999999999997</v>
      </c>
      <c r="I270" s="68"/>
      <c r="J270" s="24"/>
      <c r="K270" s="24"/>
      <c r="L270" s="136" t="s">
        <v>24</v>
      </c>
      <c r="M270" s="128" t="s">
        <v>24</v>
      </c>
      <c r="N270" s="151" t="s">
        <v>164</v>
      </c>
      <c r="O270" s="153" t="s">
        <v>165</v>
      </c>
      <c r="P270" s="153" t="s">
        <v>166</v>
      </c>
      <c r="Q270" s="39" t="s">
        <v>588</v>
      </c>
      <c r="R270" s="40" t="s">
        <v>589</v>
      </c>
      <c r="S270" s="64">
        <v>1</v>
      </c>
      <c r="T270" s="87" t="s">
        <v>190</v>
      </c>
      <c r="U270" s="77" t="s">
        <v>588</v>
      </c>
      <c r="V270" s="87">
        <v>41</v>
      </c>
      <c r="W270" s="48">
        <f t="shared" si="60"/>
        <v>0.2</v>
      </c>
      <c r="X270" s="68">
        <f t="shared" si="57"/>
        <v>32.799999999999997</v>
      </c>
      <c r="Y270" s="68"/>
      <c r="Z270" s="24"/>
      <c r="AA270" s="24"/>
      <c r="AB270" s="136" t="s">
        <v>24</v>
      </c>
      <c r="AC270" s="128" t="s">
        <v>24</v>
      </c>
      <c r="AD270" s="150" t="s">
        <v>164</v>
      </c>
      <c r="AE270" s="153" t="s">
        <v>165</v>
      </c>
      <c r="AF270" s="153" t="s">
        <v>166</v>
      </c>
    </row>
    <row r="271" spans="1:32">
      <c r="A271" s="18" t="s">
        <v>590</v>
      </c>
      <c r="B271" s="19" t="s">
        <v>591</v>
      </c>
      <c r="C271" s="56">
        <v>1</v>
      </c>
      <c r="D271" s="85" t="s">
        <v>190</v>
      </c>
      <c r="E271" s="77" t="s">
        <v>590</v>
      </c>
      <c r="F271" s="85">
        <v>66</v>
      </c>
      <c r="G271" s="32">
        <f t="shared" si="58"/>
        <v>0.2</v>
      </c>
      <c r="H271" s="68">
        <f t="shared" si="59"/>
        <v>52.8</v>
      </c>
      <c r="I271" s="68"/>
      <c r="J271" s="24"/>
      <c r="K271" s="24"/>
      <c r="L271" s="136" t="s">
        <v>24</v>
      </c>
      <c r="M271" s="128" t="s">
        <v>24</v>
      </c>
      <c r="N271" s="151" t="s">
        <v>164</v>
      </c>
      <c r="O271" s="153" t="s">
        <v>165</v>
      </c>
      <c r="P271" s="153" t="s">
        <v>166</v>
      </c>
      <c r="Q271" s="39" t="s">
        <v>590</v>
      </c>
      <c r="R271" s="40" t="s">
        <v>591</v>
      </c>
      <c r="S271" s="64">
        <v>1</v>
      </c>
      <c r="T271" s="87" t="s">
        <v>190</v>
      </c>
      <c r="U271" s="77" t="s">
        <v>590</v>
      </c>
      <c r="V271" s="87">
        <v>66</v>
      </c>
      <c r="W271" s="48">
        <f t="shared" si="60"/>
        <v>0.2</v>
      </c>
      <c r="X271" s="68">
        <f t="shared" si="57"/>
        <v>52.8</v>
      </c>
      <c r="Y271" s="68"/>
      <c r="Z271" s="24"/>
      <c r="AA271" s="24"/>
      <c r="AB271" s="136" t="s">
        <v>24</v>
      </c>
      <c r="AC271" s="128" t="s">
        <v>24</v>
      </c>
      <c r="AD271" s="150" t="s">
        <v>164</v>
      </c>
      <c r="AE271" s="153" t="s">
        <v>165</v>
      </c>
      <c r="AF271" s="153" t="s">
        <v>166</v>
      </c>
    </row>
    <row r="272" spans="1:32">
      <c r="A272" s="18" t="s">
        <v>592</v>
      </c>
      <c r="B272" s="19" t="s">
        <v>593</v>
      </c>
      <c r="C272" s="56">
        <v>1</v>
      </c>
      <c r="D272" s="85" t="s">
        <v>190</v>
      </c>
      <c r="E272" s="77" t="s">
        <v>592</v>
      </c>
      <c r="F272" s="85">
        <v>83.29</v>
      </c>
      <c r="G272" s="32">
        <f t="shared" si="58"/>
        <v>0.2</v>
      </c>
      <c r="H272" s="68">
        <f t="shared" si="59"/>
        <v>66.632000000000005</v>
      </c>
      <c r="I272" s="68"/>
      <c r="J272" s="24"/>
      <c r="K272" s="24"/>
      <c r="L272" s="136" t="s">
        <v>24</v>
      </c>
      <c r="M272" s="128" t="s">
        <v>24</v>
      </c>
      <c r="N272" s="151" t="s">
        <v>164</v>
      </c>
      <c r="O272" s="20" t="s">
        <v>165</v>
      </c>
      <c r="P272" s="153" t="s">
        <v>166</v>
      </c>
      <c r="Q272" s="39" t="s">
        <v>592</v>
      </c>
      <c r="R272" s="40" t="s">
        <v>593</v>
      </c>
      <c r="S272" s="64">
        <v>1</v>
      </c>
      <c r="T272" s="87" t="s">
        <v>190</v>
      </c>
      <c r="U272" s="77" t="s">
        <v>592</v>
      </c>
      <c r="V272" s="87">
        <v>83.29</v>
      </c>
      <c r="W272" s="48">
        <f t="shared" si="60"/>
        <v>0.2</v>
      </c>
      <c r="X272" s="68">
        <f t="shared" si="57"/>
        <v>66.632000000000005</v>
      </c>
      <c r="Y272" s="68"/>
      <c r="Z272" s="24"/>
      <c r="AA272" s="24"/>
      <c r="AB272" s="136" t="s">
        <v>24</v>
      </c>
      <c r="AC272" s="128" t="s">
        <v>24</v>
      </c>
      <c r="AD272" s="150" t="s">
        <v>164</v>
      </c>
      <c r="AE272" s="153" t="s">
        <v>165</v>
      </c>
      <c r="AF272" s="153" t="s">
        <v>166</v>
      </c>
    </row>
    <row r="273" spans="1:32">
      <c r="A273" s="18" t="s">
        <v>594</v>
      </c>
      <c r="B273" s="19" t="s">
        <v>595</v>
      </c>
      <c r="C273" s="56">
        <v>1</v>
      </c>
      <c r="D273" s="85" t="s">
        <v>190</v>
      </c>
      <c r="E273" s="77" t="s">
        <v>594</v>
      </c>
      <c r="F273" s="85">
        <v>66</v>
      </c>
      <c r="G273" s="32">
        <f t="shared" si="58"/>
        <v>0.2</v>
      </c>
      <c r="H273" s="68">
        <f t="shared" si="59"/>
        <v>52.8</v>
      </c>
      <c r="I273" s="68"/>
      <c r="J273" s="24"/>
      <c r="K273" s="24"/>
      <c r="L273" s="136" t="s">
        <v>24</v>
      </c>
      <c r="M273" s="128" t="s">
        <v>24</v>
      </c>
      <c r="N273" s="151" t="s">
        <v>164</v>
      </c>
      <c r="O273" s="20" t="s">
        <v>165</v>
      </c>
      <c r="P273" s="153" t="s">
        <v>166</v>
      </c>
      <c r="Q273" s="39" t="s">
        <v>594</v>
      </c>
      <c r="R273" s="40" t="s">
        <v>595</v>
      </c>
      <c r="S273" s="64">
        <v>1</v>
      </c>
      <c r="T273" s="87" t="s">
        <v>190</v>
      </c>
      <c r="U273" s="77" t="s">
        <v>594</v>
      </c>
      <c r="V273" s="87">
        <v>66</v>
      </c>
      <c r="W273" s="48">
        <f t="shared" si="60"/>
        <v>0.2</v>
      </c>
      <c r="X273" s="68">
        <f t="shared" si="57"/>
        <v>52.8</v>
      </c>
      <c r="Y273" s="68"/>
      <c r="Z273" s="24"/>
      <c r="AA273" s="24"/>
      <c r="AB273" s="136" t="s">
        <v>24</v>
      </c>
      <c r="AC273" s="128" t="s">
        <v>24</v>
      </c>
      <c r="AD273" s="150" t="s">
        <v>164</v>
      </c>
      <c r="AE273" s="153" t="s">
        <v>165</v>
      </c>
      <c r="AF273" s="153" t="s">
        <v>166</v>
      </c>
    </row>
    <row r="274" spans="1:32">
      <c r="A274" s="18" t="s">
        <v>596</v>
      </c>
      <c r="B274" s="19" t="s">
        <v>597</v>
      </c>
      <c r="C274" s="56">
        <v>1</v>
      </c>
      <c r="D274" s="85" t="s">
        <v>190</v>
      </c>
      <c r="E274" s="77" t="s">
        <v>596</v>
      </c>
      <c r="F274" s="85">
        <v>99</v>
      </c>
      <c r="G274" s="32">
        <f t="shared" si="58"/>
        <v>0.2</v>
      </c>
      <c r="H274" s="68">
        <f t="shared" si="59"/>
        <v>79.2</v>
      </c>
      <c r="I274" s="68"/>
      <c r="J274" s="24"/>
      <c r="K274" s="24"/>
      <c r="L274" s="136" t="s">
        <v>24</v>
      </c>
      <c r="M274" s="128" t="s">
        <v>24</v>
      </c>
      <c r="N274" s="151" t="s">
        <v>164</v>
      </c>
      <c r="O274" s="153" t="s">
        <v>165</v>
      </c>
      <c r="P274" s="153" t="s">
        <v>166</v>
      </c>
      <c r="Q274" s="39" t="s">
        <v>596</v>
      </c>
      <c r="R274" s="40" t="s">
        <v>597</v>
      </c>
      <c r="S274" s="64">
        <v>1</v>
      </c>
      <c r="T274" s="87" t="s">
        <v>190</v>
      </c>
      <c r="U274" s="77" t="s">
        <v>596</v>
      </c>
      <c r="V274" s="87">
        <v>99</v>
      </c>
      <c r="W274" s="48">
        <f t="shared" si="60"/>
        <v>0.2</v>
      </c>
      <c r="X274" s="68">
        <f t="shared" si="57"/>
        <v>79.2</v>
      </c>
      <c r="Y274" s="68"/>
      <c r="Z274" s="24"/>
      <c r="AA274" s="24"/>
      <c r="AB274" s="136" t="s">
        <v>24</v>
      </c>
      <c r="AC274" s="128" t="s">
        <v>24</v>
      </c>
      <c r="AD274" s="150" t="s">
        <v>164</v>
      </c>
      <c r="AE274" s="153" t="s">
        <v>165</v>
      </c>
      <c r="AF274" s="153" t="s">
        <v>166</v>
      </c>
    </row>
    <row r="275" spans="1:32">
      <c r="A275" s="18" t="s">
        <v>598</v>
      </c>
      <c r="B275" s="19" t="s">
        <v>599</v>
      </c>
      <c r="C275" s="56">
        <v>1</v>
      </c>
      <c r="D275" s="85" t="s">
        <v>190</v>
      </c>
      <c r="E275" s="77" t="s">
        <v>598</v>
      </c>
      <c r="F275" s="85">
        <v>216</v>
      </c>
      <c r="G275" s="32">
        <f t="shared" si="58"/>
        <v>0.2</v>
      </c>
      <c r="H275" s="68">
        <f t="shared" si="59"/>
        <v>172.8</v>
      </c>
      <c r="I275" s="68"/>
      <c r="J275" s="24"/>
      <c r="K275" s="24"/>
      <c r="L275" s="136" t="s">
        <v>24</v>
      </c>
      <c r="M275" s="128" t="s">
        <v>24</v>
      </c>
      <c r="N275" s="151" t="s">
        <v>164</v>
      </c>
      <c r="O275" s="153" t="s">
        <v>165</v>
      </c>
      <c r="P275" s="153" t="s">
        <v>166</v>
      </c>
      <c r="Q275" s="39" t="s">
        <v>598</v>
      </c>
      <c r="R275" s="40" t="s">
        <v>599</v>
      </c>
      <c r="S275" s="64">
        <v>1</v>
      </c>
      <c r="T275" s="87" t="s">
        <v>190</v>
      </c>
      <c r="U275" s="77" t="s">
        <v>598</v>
      </c>
      <c r="V275" s="87">
        <v>216</v>
      </c>
      <c r="W275" s="48">
        <f t="shared" si="60"/>
        <v>0.2</v>
      </c>
      <c r="X275" s="68">
        <f t="shared" si="57"/>
        <v>172.8</v>
      </c>
      <c r="Y275" s="68"/>
      <c r="Z275" s="24"/>
      <c r="AA275" s="24"/>
      <c r="AB275" s="136" t="s">
        <v>24</v>
      </c>
      <c r="AC275" s="128" t="s">
        <v>24</v>
      </c>
      <c r="AD275" s="150" t="s">
        <v>164</v>
      </c>
      <c r="AE275" s="153" t="s">
        <v>165</v>
      </c>
      <c r="AF275" s="153" t="s">
        <v>166</v>
      </c>
    </row>
    <row r="276" spans="1:32">
      <c r="A276" s="18" t="s">
        <v>600</v>
      </c>
      <c r="B276" s="19" t="s">
        <v>601</v>
      </c>
      <c r="C276" s="56">
        <v>1</v>
      </c>
      <c r="D276" s="85" t="s">
        <v>22</v>
      </c>
      <c r="E276" s="77" t="s">
        <v>600</v>
      </c>
      <c r="F276" s="85">
        <v>70.83</v>
      </c>
      <c r="G276" s="32">
        <f>rv_apple_acc_mac</f>
        <v>0.17</v>
      </c>
      <c r="H276" s="68">
        <f t="shared" si="59"/>
        <v>58.788899999999998</v>
      </c>
      <c r="I276" s="68"/>
      <c r="J276" s="24"/>
      <c r="K276" s="24"/>
      <c r="L276" s="136" t="s">
        <v>24</v>
      </c>
      <c r="M276" s="128">
        <v>0.05</v>
      </c>
      <c r="N276" s="151" t="s">
        <v>164</v>
      </c>
      <c r="O276" s="153" t="s">
        <v>165</v>
      </c>
      <c r="P276" s="153" t="s">
        <v>166</v>
      </c>
      <c r="Q276" s="39" t="s">
        <v>600</v>
      </c>
      <c r="R276" s="40" t="s">
        <v>601</v>
      </c>
      <c r="S276" s="64">
        <v>1</v>
      </c>
      <c r="T276" s="87" t="s">
        <v>22</v>
      </c>
      <c r="U276" s="77" t="s">
        <v>600</v>
      </c>
      <c r="V276" s="87">
        <v>70.83</v>
      </c>
      <c r="W276" s="48">
        <f>rv_apple_acc_mac</f>
        <v>0.17</v>
      </c>
      <c r="X276" s="68">
        <f t="shared" si="57"/>
        <v>58.788899999999998</v>
      </c>
      <c r="Y276" s="68"/>
      <c r="Z276" s="24"/>
      <c r="AA276" s="24"/>
      <c r="AB276" s="136" t="s">
        <v>24</v>
      </c>
      <c r="AC276" s="128">
        <v>0.05</v>
      </c>
      <c r="AD276" s="150" t="s">
        <v>164</v>
      </c>
      <c r="AE276" s="153" t="s">
        <v>165</v>
      </c>
      <c r="AF276" s="153" t="s">
        <v>166</v>
      </c>
    </row>
    <row r="277" spans="1:32">
      <c r="A277" s="18" t="s">
        <v>602</v>
      </c>
      <c r="B277" s="19" t="s">
        <v>603</v>
      </c>
      <c r="C277" s="56">
        <v>1</v>
      </c>
      <c r="D277" s="85" t="s">
        <v>22</v>
      </c>
      <c r="E277" s="77" t="s">
        <v>602</v>
      </c>
      <c r="F277" s="85">
        <v>70.83</v>
      </c>
      <c r="G277" s="32">
        <f>rv_apple_acc_mac</f>
        <v>0.17</v>
      </c>
      <c r="H277" s="68">
        <f t="shared" si="59"/>
        <v>58.788899999999998</v>
      </c>
      <c r="I277" s="68"/>
      <c r="J277" s="24"/>
      <c r="K277" s="24"/>
      <c r="L277" s="136" t="s">
        <v>24</v>
      </c>
      <c r="M277" s="128">
        <v>0.05</v>
      </c>
      <c r="N277" s="151" t="s">
        <v>164</v>
      </c>
      <c r="O277" s="153" t="s">
        <v>165</v>
      </c>
      <c r="P277" s="153" t="s">
        <v>166</v>
      </c>
      <c r="Q277" s="39" t="s">
        <v>602</v>
      </c>
      <c r="R277" s="40" t="s">
        <v>603</v>
      </c>
      <c r="S277" s="64">
        <v>1</v>
      </c>
      <c r="T277" s="87" t="s">
        <v>22</v>
      </c>
      <c r="U277" s="77" t="s">
        <v>602</v>
      </c>
      <c r="V277" s="87">
        <v>70.83</v>
      </c>
      <c r="W277" s="48">
        <f>rv_apple_acc_mac</f>
        <v>0.17</v>
      </c>
      <c r="X277" s="68">
        <f t="shared" si="57"/>
        <v>58.788899999999998</v>
      </c>
      <c r="Y277" s="68"/>
      <c r="Z277" s="24"/>
      <c r="AA277" s="24"/>
      <c r="AB277" s="136" t="s">
        <v>24</v>
      </c>
      <c r="AC277" s="128">
        <v>0.05</v>
      </c>
      <c r="AD277" s="150" t="s">
        <v>164</v>
      </c>
      <c r="AE277" s="153" t="s">
        <v>165</v>
      </c>
      <c r="AF277" s="153" t="s">
        <v>166</v>
      </c>
    </row>
    <row r="278" spans="1:32">
      <c r="A278" s="18" t="s">
        <v>604</v>
      </c>
      <c r="B278" s="19" t="s">
        <v>605</v>
      </c>
      <c r="C278" s="56">
        <v>1</v>
      </c>
      <c r="D278" s="85" t="s">
        <v>253</v>
      </c>
      <c r="E278" s="77" t="s">
        <v>604</v>
      </c>
      <c r="F278" s="85">
        <v>119.17</v>
      </c>
      <c r="G278" s="32">
        <f>rv_30</f>
        <v>0.3</v>
      </c>
      <c r="H278" s="68">
        <f t="shared" si="59"/>
        <v>83.419000000000011</v>
      </c>
      <c r="I278" s="68"/>
      <c r="J278" s="24"/>
      <c r="K278" s="24"/>
      <c r="L278" s="137">
        <v>7.68</v>
      </c>
      <c r="M278" s="128">
        <v>0.01</v>
      </c>
      <c r="N278" s="150" t="s">
        <v>164</v>
      </c>
      <c r="O278" s="153" t="s">
        <v>165</v>
      </c>
      <c r="P278" s="153" t="s">
        <v>254</v>
      </c>
      <c r="Q278" s="39" t="s">
        <v>604</v>
      </c>
      <c r="R278" s="40" t="s">
        <v>605</v>
      </c>
      <c r="S278" s="64">
        <v>1</v>
      </c>
      <c r="T278" s="87" t="s">
        <v>253</v>
      </c>
      <c r="U278" s="77" t="s">
        <v>604</v>
      </c>
      <c r="V278" s="87">
        <v>119.17</v>
      </c>
      <c r="W278" s="48">
        <f>rv_30</f>
        <v>0.3</v>
      </c>
      <c r="X278" s="68">
        <f t="shared" si="57"/>
        <v>83.419000000000011</v>
      </c>
      <c r="Y278" s="68"/>
      <c r="Z278" s="24"/>
      <c r="AA278" s="24"/>
      <c r="AB278" s="137">
        <v>7.68</v>
      </c>
      <c r="AC278" s="128">
        <v>0.01</v>
      </c>
      <c r="AD278" s="150" t="s">
        <v>164</v>
      </c>
      <c r="AE278" s="153" t="s">
        <v>165</v>
      </c>
      <c r="AF278" s="153" t="s">
        <v>254</v>
      </c>
    </row>
    <row r="279" spans="1:32">
      <c r="A279" s="18" t="s">
        <v>606</v>
      </c>
      <c r="B279" s="19" t="s">
        <v>607</v>
      </c>
      <c r="C279" s="56">
        <v>1</v>
      </c>
      <c r="D279" s="85" t="s">
        <v>253</v>
      </c>
      <c r="E279" s="77" t="s">
        <v>606</v>
      </c>
      <c r="F279" s="85">
        <v>251.66</v>
      </c>
      <c r="G279" s="32">
        <f>rv_30</f>
        <v>0.3</v>
      </c>
      <c r="H279" s="68">
        <f t="shared" si="59"/>
        <v>176.16200000000001</v>
      </c>
      <c r="I279" s="68"/>
      <c r="J279" s="24"/>
      <c r="K279" s="24"/>
      <c r="L279" s="137">
        <v>15.36</v>
      </c>
      <c r="M279" s="128">
        <v>0.02</v>
      </c>
      <c r="N279" s="151" t="s">
        <v>164</v>
      </c>
      <c r="O279" s="153" t="s">
        <v>165</v>
      </c>
      <c r="P279" s="153" t="s">
        <v>254</v>
      </c>
      <c r="Q279" s="39" t="s">
        <v>606</v>
      </c>
      <c r="R279" s="40" t="s">
        <v>607</v>
      </c>
      <c r="S279" s="64">
        <v>1</v>
      </c>
      <c r="T279" s="87" t="s">
        <v>253</v>
      </c>
      <c r="U279" s="77" t="s">
        <v>606</v>
      </c>
      <c r="V279" s="87">
        <v>251.66</v>
      </c>
      <c r="W279" s="48">
        <f>rv_30</f>
        <v>0.3</v>
      </c>
      <c r="X279" s="68">
        <f t="shared" si="57"/>
        <v>176.16200000000001</v>
      </c>
      <c r="Y279" s="68"/>
      <c r="Z279" s="24"/>
      <c r="AA279" s="24"/>
      <c r="AB279" s="137">
        <v>15.36</v>
      </c>
      <c r="AC279" s="128">
        <v>0.02</v>
      </c>
      <c r="AD279" s="150" t="s">
        <v>164</v>
      </c>
      <c r="AE279" s="153" t="s">
        <v>165</v>
      </c>
      <c r="AF279" s="153" t="s">
        <v>254</v>
      </c>
    </row>
    <row r="280" spans="1:32">
      <c r="A280" s="18" t="s">
        <v>608</v>
      </c>
      <c r="B280" s="19" t="s">
        <v>609</v>
      </c>
      <c r="C280" s="56">
        <v>1</v>
      </c>
      <c r="D280" s="85" t="s">
        <v>253</v>
      </c>
      <c r="E280" s="77" t="s">
        <v>608</v>
      </c>
      <c r="F280" s="85">
        <v>119.17</v>
      </c>
      <c r="G280" s="32">
        <f>rv_30</f>
        <v>0.3</v>
      </c>
      <c r="H280" s="68">
        <f t="shared" si="59"/>
        <v>83.419000000000011</v>
      </c>
      <c r="I280" s="68"/>
      <c r="J280" s="24"/>
      <c r="K280" s="24"/>
      <c r="L280" s="137">
        <v>7.68</v>
      </c>
      <c r="M280" s="128">
        <v>0.01</v>
      </c>
      <c r="N280" s="150" t="s">
        <v>164</v>
      </c>
      <c r="O280" s="153" t="s">
        <v>165</v>
      </c>
      <c r="P280" s="153" t="s">
        <v>254</v>
      </c>
      <c r="Q280" s="39" t="s">
        <v>608</v>
      </c>
      <c r="R280" s="40" t="s">
        <v>609</v>
      </c>
      <c r="S280" s="64">
        <v>1</v>
      </c>
      <c r="T280" s="87" t="s">
        <v>253</v>
      </c>
      <c r="U280" s="77" t="s">
        <v>608</v>
      </c>
      <c r="V280" s="87">
        <v>119.17</v>
      </c>
      <c r="W280" s="48">
        <f>rv_30</f>
        <v>0.3</v>
      </c>
      <c r="X280" s="68">
        <f t="shared" si="57"/>
        <v>83.419000000000011</v>
      </c>
      <c r="Y280" s="68"/>
      <c r="Z280" s="24"/>
      <c r="AA280" s="24"/>
      <c r="AB280" s="137">
        <v>7.68</v>
      </c>
      <c r="AC280" s="128">
        <v>0.01</v>
      </c>
      <c r="AD280" s="150" t="s">
        <v>164</v>
      </c>
      <c r="AE280" s="153" t="s">
        <v>165</v>
      </c>
      <c r="AF280" s="153" t="s">
        <v>254</v>
      </c>
    </row>
    <row r="281" spans="1:32">
      <c r="A281" s="18" t="s">
        <v>610</v>
      </c>
      <c r="B281" s="19" t="s">
        <v>611</v>
      </c>
      <c r="C281" s="56">
        <v>1</v>
      </c>
      <c r="D281" s="85" t="s">
        <v>253</v>
      </c>
      <c r="E281" s="77" t="s">
        <v>610</v>
      </c>
      <c r="F281" s="85">
        <v>251.66</v>
      </c>
      <c r="G281" s="32">
        <f>rv_30</f>
        <v>0.3</v>
      </c>
      <c r="H281" s="68">
        <f t="shared" si="59"/>
        <v>176.16200000000001</v>
      </c>
      <c r="I281" s="68"/>
      <c r="J281" s="24"/>
      <c r="K281" s="24"/>
      <c r="L281" s="137">
        <v>15.36</v>
      </c>
      <c r="M281" s="128">
        <v>0.01</v>
      </c>
      <c r="N281" s="151" t="s">
        <v>164</v>
      </c>
      <c r="O281" s="153" t="s">
        <v>165</v>
      </c>
      <c r="P281" s="153" t="s">
        <v>254</v>
      </c>
      <c r="Q281" s="39" t="s">
        <v>610</v>
      </c>
      <c r="R281" s="40" t="s">
        <v>611</v>
      </c>
      <c r="S281" s="64">
        <v>1</v>
      </c>
      <c r="T281" s="87" t="s">
        <v>253</v>
      </c>
      <c r="U281" s="77" t="s">
        <v>610</v>
      </c>
      <c r="V281" s="87">
        <v>251.66</v>
      </c>
      <c r="W281" s="48">
        <f>rv_30</f>
        <v>0.3</v>
      </c>
      <c r="X281" s="68">
        <f t="shared" si="57"/>
        <v>176.16200000000001</v>
      </c>
      <c r="Y281" s="68"/>
      <c r="Z281" s="24"/>
      <c r="AA281" s="24"/>
      <c r="AB281" s="137">
        <v>15.36</v>
      </c>
      <c r="AC281" s="128">
        <v>0.01</v>
      </c>
      <c r="AD281" s="150" t="s">
        <v>164</v>
      </c>
      <c r="AE281" s="153" t="s">
        <v>165</v>
      </c>
      <c r="AF281" s="153" t="s">
        <v>254</v>
      </c>
    </row>
    <row r="282" spans="1:32">
      <c r="A282" s="18" t="s">
        <v>612</v>
      </c>
      <c r="B282" s="19" t="s">
        <v>613</v>
      </c>
      <c r="C282" s="56">
        <v>1</v>
      </c>
      <c r="D282" s="85" t="s">
        <v>220</v>
      </c>
      <c r="E282" s="77" t="s">
        <v>612</v>
      </c>
      <c r="F282" s="85">
        <v>79.17</v>
      </c>
      <c r="G282" s="32">
        <f>rv_20</f>
        <v>0.2</v>
      </c>
      <c r="H282" s="68">
        <f t="shared" si="59"/>
        <v>63.335999999999999</v>
      </c>
      <c r="I282" s="68"/>
      <c r="J282" s="24"/>
      <c r="K282" s="24"/>
      <c r="L282" s="140" t="s">
        <v>24</v>
      </c>
      <c r="M282" s="146" t="s">
        <v>24</v>
      </c>
      <c r="N282" s="151" t="s">
        <v>164</v>
      </c>
      <c r="O282" s="20" t="s">
        <v>165</v>
      </c>
      <c r="P282" s="153" t="s">
        <v>166</v>
      </c>
      <c r="Q282" s="39" t="s">
        <v>612</v>
      </c>
      <c r="R282" s="40" t="s">
        <v>613</v>
      </c>
      <c r="S282" s="64">
        <v>1</v>
      </c>
      <c r="T282" s="87" t="s">
        <v>220</v>
      </c>
      <c r="U282" s="77" t="s">
        <v>612</v>
      </c>
      <c r="V282" s="87">
        <v>79.17</v>
      </c>
      <c r="W282" s="48">
        <f>rv_20</f>
        <v>0.2</v>
      </c>
      <c r="X282" s="68">
        <f t="shared" si="57"/>
        <v>63.335999999999999</v>
      </c>
      <c r="Y282" s="68"/>
      <c r="Z282" s="24"/>
      <c r="AA282" s="24"/>
      <c r="AB282" s="230" t="s">
        <v>24</v>
      </c>
      <c r="AC282" s="231" t="s">
        <v>24</v>
      </c>
      <c r="AD282" s="150" t="s">
        <v>164</v>
      </c>
      <c r="AE282" s="153" t="s">
        <v>165</v>
      </c>
      <c r="AF282" s="153" t="s">
        <v>166</v>
      </c>
    </row>
    <row r="283" spans="1:32">
      <c r="A283" s="18" t="s">
        <v>614</v>
      </c>
      <c r="B283" s="19" t="s">
        <v>615</v>
      </c>
      <c r="C283" s="56">
        <v>1</v>
      </c>
      <c r="D283" s="85" t="s">
        <v>220</v>
      </c>
      <c r="E283" s="77" t="s">
        <v>614</v>
      </c>
      <c r="F283" s="85">
        <v>79.17</v>
      </c>
      <c r="G283" s="32">
        <f>rv_20</f>
        <v>0.2</v>
      </c>
      <c r="H283" s="68">
        <f t="shared" si="59"/>
        <v>63.335999999999999</v>
      </c>
      <c r="I283" s="68"/>
      <c r="J283" s="24"/>
      <c r="K283" s="24"/>
      <c r="L283" s="140" t="s">
        <v>24</v>
      </c>
      <c r="M283" s="146" t="s">
        <v>24</v>
      </c>
      <c r="N283" s="151" t="s">
        <v>164</v>
      </c>
      <c r="O283" s="20" t="s">
        <v>165</v>
      </c>
      <c r="P283" s="153" t="s">
        <v>166</v>
      </c>
      <c r="Q283" s="39" t="s">
        <v>614</v>
      </c>
      <c r="R283" s="40" t="s">
        <v>615</v>
      </c>
      <c r="S283" s="64">
        <v>1</v>
      </c>
      <c r="T283" s="87" t="s">
        <v>220</v>
      </c>
      <c r="U283" s="77" t="s">
        <v>614</v>
      </c>
      <c r="V283" s="87">
        <v>79.17</v>
      </c>
      <c r="W283" s="48">
        <f>rv_20</f>
        <v>0.2</v>
      </c>
      <c r="X283" s="68">
        <f t="shared" si="57"/>
        <v>63.335999999999999</v>
      </c>
      <c r="Y283" s="68"/>
      <c r="Z283" s="24"/>
      <c r="AA283" s="24"/>
      <c r="AB283" s="230" t="s">
        <v>24</v>
      </c>
      <c r="AC283" s="231" t="s">
        <v>24</v>
      </c>
      <c r="AD283" s="150" t="s">
        <v>164</v>
      </c>
      <c r="AE283" s="153" t="s">
        <v>165</v>
      </c>
      <c r="AF283" s="153" t="s">
        <v>166</v>
      </c>
    </row>
    <row r="284" spans="1:32">
      <c r="A284" s="18" t="s">
        <v>616</v>
      </c>
      <c r="B284" s="19" t="s">
        <v>617</v>
      </c>
      <c r="C284" s="56">
        <v>1</v>
      </c>
      <c r="D284" s="85" t="s">
        <v>22</v>
      </c>
      <c r="E284" s="77" t="s">
        <v>616</v>
      </c>
      <c r="F284" s="85">
        <v>62.5</v>
      </c>
      <c r="G284" s="32">
        <f>rv_apple_acc_mac</f>
        <v>0.17</v>
      </c>
      <c r="H284" s="68">
        <f t="shared" si="59"/>
        <v>51.875</v>
      </c>
      <c r="I284" s="68"/>
      <c r="J284" s="24"/>
      <c r="K284" s="24"/>
      <c r="L284" s="136" t="s">
        <v>24</v>
      </c>
      <c r="M284" s="128">
        <v>0.05</v>
      </c>
      <c r="N284" s="151" t="s">
        <v>164</v>
      </c>
      <c r="O284" s="20" t="s">
        <v>165</v>
      </c>
      <c r="P284" s="153" t="s">
        <v>166</v>
      </c>
      <c r="Q284" s="39" t="s">
        <v>616</v>
      </c>
      <c r="R284" s="40" t="s">
        <v>617</v>
      </c>
      <c r="S284" s="64">
        <v>1</v>
      </c>
      <c r="T284" s="87" t="s">
        <v>22</v>
      </c>
      <c r="U284" s="77" t="s">
        <v>616</v>
      </c>
      <c r="V284" s="87">
        <v>62.5</v>
      </c>
      <c r="W284" s="48">
        <f>rv_apple_acc_mac</f>
        <v>0.17</v>
      </c>
      <c r="X284" s="68">
        <f t="shared" si="57"/>
        <v>51.875</v>
      </c>
      <c r="Y284" s="68"/>
      <c r="Z284" s="24"/>
      <c r="AA284" s="24"/>
      <c r="AB284" s="136" t="s">
        <v>24</v>
      </c>
      <c r="AC284" s="128">
        <v>0.05</v>
      </c>
      <c r="AD284" s="150" t="s">
        <v>164</v>
      </c>
      <c r="AE284" s="153" t="s">
        <v>165</v>
      </c>
      <c r="AF284" s="153" t="s">
        <v>166</v>
      </c>
    </row>
    <row r="285" spans="1:32">
      <c r="A285" s="18" t="s">
        <v>618</v>
      </c>
      <c r="B285" s="19" t="s">
        <v>619</v>
      </c>
      <c r="C285" s="56">
        <v>1</v>
      </c>
      <c r="D285" s="85" t="s">
        <v>22</v>
      </c>
      <c r="E285" s="77" t="s">
        <v>618</v>
      </c>
      <c r="F285" s="85">
        <v>45.83</v>
      </c>
      <c r="G285" s="32">
        <f>rv_apple_acc_mac</f>
        <v>0.17</v>
      </c>
      <c r="H285" s="68">
        <f t="shared" si="59"/>
        <v>38.038899999999998</v>
      </c>
      <c r="I285" s="68"/>
      <c r="J285" s="24"/>
      <c r="K285" s="24"/>
      <c r="L285" s="136" t="s">
        <v>24</v>
      </c>
      <c r="M285" s="128">
        <v>0.02</v>
      </c>
      <c r="N285" s="151" t="s">
        <v>164</v>
      </c>
      <c r="O285" s="153" t="s">
        <v>165</v>
      </c>
      <c r="P285" s="192" t="s">
        <v>166</v>
      </c>
      <c r="Q285" s="39" t="s">
        <v>618</v>
      </c>
      <c r="R285" s="40" t="s">
        <v>619</v>
      </c>
      <c r="S285" s="64">
        <v>1</v>
      </c>
      <c r="T285" s="87" t="s">
        <v>22</v>
      </c>
      <c r="U285" s="77" t="s">
        <v>618</v>
      </c>
      <c r="V285" s="87">
        <v>45.83</v>
      </c>
      <c r="W285" s="48">
        <f>rv_apple_acc_mac</f>
        <v>0.17</v>
      </c>
      <c r="X285" s="68">
        <f t="shared" si="57"/>
        <v>38.038899999999998</v>
      </c>
      <c r="Y285" s="68"/>
      <c r="Z285" s="24"/>
      <c r="AA285" s="24"/>
      <c r="AB285" s="136" t="s">
        <v>24</v>
      </c>
      <c r="AC285" s="128">
        <v>0.02</v>
      </c>
      <c r="AD285" s="150" t="s">
        <v>164</v>
      </c>
      <c r="AE285" s="153" t="s">
        <v>165</v>
      </c>
      <c r="AF285" s="192" t="s">
        <v>166</v>
      </c>
    </row>
    <row r="286" spans="1:32">
      <c r="A286" s="184" t="s">
        <v>620</v>
      </c>
      <c r="B286" s="19" t="s">
        <v>2654</v>
      </c>
      <c r="C286" s="56">
        <v>1</v>
      </c>
      <c r="D286" s="85" t="s">
        <v>622</v>
      </c>
      <c r="E286" s="85" t="s">
        <v>620</v>
      </c>
      <c r="F286" s="85">
        <v>41.63</v>
      </c>
      <c r="G286" s="32">
        <f t="shared" ref="G286:G293" si="61">rv_20</f>
        <v>0.2</v>
      </c>
      <c r="H286" s="68">
        <f t="shared" si="59"/>
        <v>33.304000000000002</v>
      </c>
      <c r="I286" s="68"/>
      <c r="J286" s="24"/>
      <c r="K286" s="24"/>
      <c r="L286" s="136" t="s">
        <v>24</v>
      </c>
      <c r="M286" s="128" t="s">
        <v>24</v>
      </c>
      <c r="N286" s="151" t="s">
        <v>164</v>
      </c>
      <c r="O286" s="153" t="s">
        <v>165</v>
      </c>
      <c r="P286" s="192" t="s">
        <v>166</v>
      </c>
      <c r="Q286" s="232" t="s">
        <v>620</v>
      </c>
      <c r="R286" s="40" t="s">
        <v>621</v>
      </c>
      <c r="S286" s="64">
        <v>1</v>
      </c>
      <c r="T286" s="87" t="s">
        <v>622</v>
      </c>
      <c r="U286" s="87" t="s">
        <v>620</v>
      </c>
      <c r="V286" s="87">
        <v>41.63</v>
      </c>
      <c r="W286" s="48">
        <f t="shared" ref="W286:W293" si="62">rv_20</f>
        <v>0.2</v>
      </c>
      <c r="X286" s="68">
        <f t="shared" si="57"/>
        <v>33.304000000000002</v>
      </c>
      <c r="Y286" s="68"/>
      <c r="Z286" s="24"/>
      <c r="AA286" s="24"/>
      <c r="AB286" s="136" t="s">
        <v>24</v>
      </c>
      <c r="AC286" s="128" t="s">
        <v>24</v>
      </c>
      <c r="AD286" s="150" t="s">
        <v>164</v>
      </c>
      <c r="AE286" s="153" t="s">
        <v>165</v>
      </c>
      <c r="AF286" s="192" t="s">
        <v>166</v>
      </c>
    </row>
    <row r="287" spans="1:32">
      <c r="A287" s="18" t="s">
        <v>623</v>
      </c>
      <c r="B287" s="19" t="s">
        <v>624</v>
      </c>
      <c r="C287" s="56">
        <v>1</v>
      </c>
      <c r="D287" s="85" t="s">
        <v>220</v>
      </c>
      <c r="E287" s="77" t="s">
        <v>623</v>
      </c>
      <c r="F287" s="85">
        <v>79.17</v>
      </c>
      <c r="G287" s="32">
        <f t="shared" si="61"/>
        <v>0.2</v>
      </c>
      <c r="H287" s="68">
        <f t="shared" si="59"/>
        <v>63.335999999999999</v>
      </c>
      <c r="I287" s="68"/>
      <c r="J287" s="24"/>
      <c r="K287" s="24"/>
      <c r="L287" s="136" t="s">
        <v>24</v>
      </c>
      <c r="M287" s="128" t="s">
        <v>24</v>
      </c>
      <c r="N287" s="151" t="s">
        <v>164</v>
      </c>
      <c r="O287" s="20" t="s">
        <v>165</v>
      </c>
      <c r="P287" s="153" t="s">
        <v>166</v>
      </c>
      <c r="Q287" s="39" t="s">
        <v>623</v>
      </c>
      <c r="R287" s="40" t="s">
        <v>624</v>
      </c>
      <c r="S287" s="64">
        <v>1</v>
      </c>
      <c r="T287" s="87" t="s">
        <v>220</v>
      </c>
      <c r="U287" s="77" t="s">
        <v>623</v>
      </c>
      <c r="V287" s="87">
        <v>79.17</v>
      </c>
      <c r="W287" s="48">
        <f t="shared" si="62"/>
        <v>0.2</v>
      </c>
      <c r="X287" s="68">
        <f t="shared" si="57"/>
        <v>63.335999999999999</v>
      </c>
      <c r="Y287" s="68"/>
      <c r="Z287" s="24"/>
      <c r="AA287" s="24"/>
      <c r="AB287" s="136" t="s">
        <v>24</v>
      </c>
      <c r="AC287" s="128" t="s">
        <v>24</v>
      </c>
      <c r="AD287" s="150" t="s">
        <v>164</v>
      </c>
      <c r="AE287" s="153" t="s">
        <v>165</v>
      </c>
      <c r="AF287" s="153" t="s">
        <v>166</v>
      </c>
    </row>
    <row r="288" spans="1:32">
      <c r="A288" s="18" t="s">
        <v>625</v>
      </c>
      <c r="B288" s="19" t="s">
        <v>626</v>
      </c>
      <c r="C288" s="56">
        <v>1</v>
      </c>
      <c r="D288" s="85" t="s">
        <v>220</v>
      </c>
      <c r="E288" s="77" t="s">
        <v>625</v>
      </c>
      <c r="F288" s="85">
        <v>79.17</v>
      </c>
      <c r="G288" s="32">
        <f t="shared" si="61"/>
        <v>0.2</v>
      </c>
      <c r="H288" s="68">
        <f t="shared" si="59"/>
        <v>63.335999999999999</v>
      </c>
      <c r="I288" s="68"/>
      <c r="J288" s="24"/>
      <c r="K288" s="24"/>
      <c r="L288" s="140" t="s">
        <v>24</v>
      </c>
      <c r="M288" s="146" t="s">
        <v>24</v>
      </c>
      <c r="N288" s="151" t="s">
        <v>164</v>
      </c>
      <c r="O288" s="20" t="s">
        <v>165</v>
      </c>
      <c r="P288" s="153" t="s">
        <v>166</v>
      </c>
      <c r="Q288" s="39" t="s">
        <v>625</v>
      </c>
      <c r="R288" s="40" t="s">
        <v>626</v>
      </c>
      <c r="S288" s="64">
        <v>1</v>
      </c>
      <c r="T288" s="87" t="s">
        <v>220</v>
      </c>
      <c r="U288" s="77" t="s">
        <v>625</v>
      </c>
      <c r="V288" s="87">
        <v>79.17</v>
      </c>
      <c r="W288" s="48">
        <f t="shared" si="62"/>
        <v>0.2</v>
      </c>
      <c r="X288" s="68">
        <f t="shared" si="57"/>
        <v>63.335999999999999</v>
      </c>
      <c r="Y288" s="68"/>
      <c r="Z288" s="24"/>
      <c r="AA288" s="24"/>
      <c r="AB288" s="230" t="s">
        <v>24</v>
      </c>
      <c r="AC288" s="231" t="s">
        <v>24</v>
      </c>
      <c r="AD288" s="150" t="s">
        <v>164</v>
      </c>
      <c r="AE288" s="153" t="s">
        <v>165</v>
      </c>
      <c r="AF288" s="153" t="s">
        <v>166</v>
      </c>
    </row>
    <row r="289" spans="1:32">
      <c r="A289" s="18" t="s">
        <v>627</v>
      </c>
      <c r="B289" s="19" t="s">
        <v>628</v>
      </c>
      <c r="C289" s="56">
        <v>1</v>
      </c>
      <c r="D289" s="85" t="s">
        <v>263</v>
      </c>
      <c r="E289" s="77" t="s">
        <v>629</v>
      </c>
      <c r="F289" s="85">
        <v>29</v>
      </c>
      <c r="G289" s="32">
        <f t="shared" si="61"/>
        <v>0.2</v>
      </c>
      <c r="H289" s="68">
        <f t="shared" si="59"/>
        <v>23.2</v>
      </c>
      <c r="I289" s="68"/>
      <c r="J289" s="24"/>
      <c r="K289" s="24"/>
      <c r="L289" s="140" t="s">
        <v>24</v>
      </c>
      <c r="M289" s="146" t="s">
        <v>24</v>
      </c>
      <c r="N289" s="151" t="s">
        <v>164</v>
      </c>
      <c r="O289" s="20" t="s">
        <v>165</v>
      </c>
      <c r="P289" s="153" t="s">
        <v>166</v>
      </c>
      <c r="Q289" s="39" t="s">
        <v>627</v>
      </c>
      <c r="R289" s="40" t="s">
        <v>628</v>
      </c>
      <c r="S289" s="64">
        <v>1</v>
      </c>
      <c r="T289" s="87" t="s">
        <v>263</v>
      </c>
      <c r="U289" s="77" t="s">
        <v>629</v>
      </c>
      <c r="V289" s="87">
        <v>29</v>
      </c>
      <c r="W289" s="48">
        <f t="shared" si="62"/>
        <v>0.2</v>
      </c>
      <c r="X289" s="68">
        <f t="shared" si="57"/>
        <v>23.2</v>
      </c>
      <c r="Y289" s="68"/>
      <c r="Z289" s="24"/>
      <c r="AA289" s="24"/>
      <c r="AB289" s="230" t="s">
        <v>24</v>
      </c>
      <c r="AC289" s="231" t="s">
        <v>24</v>
      </c>
      <c r="AD289" s="150" t="s">
        <v>164</v>
      </c>
      <c r="AE289" s="153" t="s">
        <v>165</v>
      </c>
      <c r="AF289" s="153" t="s">
        <v>166</v>
      </c>
    </row>
    <row r="290" spans="1:32">
      <c r="A290" s="18" t="s">
        <v>630</v>
      </c>
      <c r="B290" s="19" t="s">
        <v>631</v>
      </c>
      <c r="C290" s="56">
        <v>1</v>
      </c>
      <c r="D290" s="85" t="s">
        <v>632</v>
      </c>
      <c r="E290" s="77" t="s">
        <v>630</v>
      </c>
      <c r="F290" s="85">
        <v>33.33</v>
      </c>
      <c r="G290" s="32">
        <f t="shared" si="61"/>
        <v>0.2</v>
      </c>
      <c r="H290" s="68">
        <f t="shared" si="59"/>
        <v>26.663999999999998</v>
      </c>
      <c r="I290" s="68"/>
      <c r="J290" s="24"/>
      <c r="K290" s="24"/>
      <c r="L290" s="140" t="s">
        <v>24</v>
      </c>
      <c r="M290" s="146" t="s">
        <v>24</v>
      </c>
      <c r="N290" s="151" t="s">
        <v>164</v>
      </c>
      <c r="O290" s="20" t="s">
        <v>165</v>
      </c>
      <c r="P290" s="153" t="s">
        <v>166</v>
      </c>
      <c r="Q290" s="39" t="s">
        <v>630</v>
      </c>
      <c r="R290" s="40" t="s">
        <v>631</v>
      </c>
      <c r="S290" s="64">
        <v>1</v>
      </c>
      <c r="T290" s="87" t="s">
        <v>632</v>
      </c>
      <c r="U290" s="77" t="s">
        <v>630</v>
      </c>
      <c r="V290" s="87">
        <v>33.33</v>
      </c>
      <c r="W290" s="48">
        <f t="shared" si="62"/>
        <v>0.2</v>
      </c>
      <c r="X290" s="68">
        <f t="shared" si="57"/>
        <v>26.663999999999998</v>
      </c>
      <c r="Y290" s="68"/>
      <c r="Z290" s="24"/>
      <c r="AA290" s="24"/>
      <c r="AB290" s="230" t="s">
        <v>24</v>
      </c>
      <c r="AC290" s="231" t="s">
        <v>24</v>
      </c>
      <c r="AD290" s="150" t="s">
        <v>164</v>
      </c>
      <c r="AE290" s="153" t="s">
        <v>165</v>
      </c>
      <c r="AF290" s="153" t="s">
        <v>166</v>
      </c>
    </row>
    <row r="291" spans="1:32">
      <c r="A291" s="18" t="s">
        <v>633</v>
      </c>
      <c r="B291" s="19" t="s">
        <v>634</v>
      </c>
      <c r="C291" s="56">
        <v>1</v>
      </c>
      <c r="D291" s="85" t="s">
        <v>225</v>
      </c>
      <c r="E291" s="77" t="s">
        <v>633</v>
      </c>
      <c r="F291" s="85">
        <v>373</v>
      </c>
      <c r="G291" s="32">
        <f t="shared" si="61"/>
        <v>0.2</v>
      </c>
      <c r="H291" s="68">
        <f t="shared" si="59"/>
        <v>298.39999999999998</v>
      </c>
      <c r="I291" s="68"/>
      <c r="J291" s="24"/>
      <c r="K291" s="24"/>
      <c r="L291" s="140" t="s">
        <v>24</v>
      </c>
      <c r="M291" s="146">
        <v>0.1</v>
      </c>
      <c r="N291" s="151" t="s">
        <v>164</v>
      </c>
      <c r="O291" s="20" t="s">
        <v>165</v>
      </c>
      <c r="P291" s="153" t="s">
        <v>166</v>
      </c>
      <c r="Q291" s="39" t="s">
        <v>633</v>
      </c>
      <c r="R291" s="40" t="s">
        <v>634</v>
      </c>
      <c r="S291" s="64">
        <v>1</v>
      </c>
      <c r="T291" s="87" t="s">
        <v>225</v>
      </c>
      <c r="U291" s="77" t="s">
        <v>633</v>
      </c>
      <c r="V291" s="87">
        <v>373</v>
      </c>
      <c r="W291" s="48">
        <f t="shared" si="62"/>
        <v>0.2</v>
      </c>
      <c r="X291" s="68">
        <f t="shared" si="57"/>
        <v>298.39999999999998</v>
      </c>
      <c r="Y291" s="68"/>
      <c r="Z291" s="24"/>
      <c r="AA291" s="24"/>
      <c r="AB291" s="230" t="s">
        <v>24</v>
      </c>
      <c r="AC291" s="231">
        <v>0.1</v>
      </c>
      <c r="AD291" s="150" t="s">
        <v>164</v>
      </c>
      <c r="AE291" s="153" t="s">
        <v>165</v>
      </c>
      <c r="AF291" s="153" t="s">
        <v>166</v>
      </c>
    </row>
    <row r="292" spans="1:32">
      <c r="A292" s="18" t="s">
        <v>635</v>
      </c>
      <c r="B292" s="19" t="s">
        <v>636</v>
      </c>
      <c r="C292" s="56">
        <v>1</v>
      </c>
      <c r="D292" s="85" t="s">
        <v>232</v>
      </c>
      <c r="E292" s="77" t="s">
        <v>635</v>
      </c>
      <c r="F292" s="85">
        <v>291.66000000000003</v>
      </c>
      <c r="G292" s="32">
        <f t="shared" si="61"/>
        <v>0.2</v>
      </c>
      <c r="H292" s="68">
        <f t="shared" si="59"/>
        <v>233.32800000000003</v>
      </c>
      <c r="I292" s="68"/>
      <c r="J292" s="24"/>
      <c r="K292" s="24"/>
      <c r="L292" s="140" t="s">
        <v>24</v>
      </c>
      <c r="M292" s="146">
        <v>0.2</v>
      </c>
      <c r="N292" s="151" t="s">
        <v>164</v>
      </c>
      <c r="O292" s="20" t="s">
        <v>165</v>
      </c>
      <c r="P292" s="153" t="s">
        <v>166</v>
      </c>
      <c r="Q292" s="39" t="s">
        <v>635</v>
      </c>
      <c r="R292" s="40" t="s">
        <v>636</v>
      </c>
      <c r="S292" s="64">
        <v>1</v>
      </c>
      <c r="T292" s="87" t="s">
        <v>232</v>
      </c>
      <c r="U292" s="77" t="s">
        <v>635</v>
      </c>
      <c r="V292" s="87">
        <v>291.66000000000003</v>
      </c>
      <c r="W292" s="48">
        <f t="shared" si="62"/>
        <v>0.2</v>
      </c>
      <c r="X292" s="68">
        <f t="shared" si="57"/>
        <v>233.32800000000003</v>
      </c>
      <c r="Y292" s="68"/>
      <c r="Z292" s="24"/>
      <c r="AA292" s="24"/>
      <c r="AB292" s="230" t="s">
        <v>24</v>
      </c>
      <c r="AC292" s="231">
        <v>0.2</v>
      </c>
      <c r="AD292" s="150" t="s">
        <v>164</v>
      </c>
      <c r="AE292" s="153" t="s">
        <v>165</v>
      </c>
      <c r="AF292" s="153" t="s">
        <v>166</v>
      </c>
    </row>
    <row r="293" spans="1:32">
      <c r="A293" s="18" t="s">
        <v>637</v>
      </c>
      <c r="B293" s="19" t="s">
        <v>638</v>
      </c>
      <c r="C293" s="56">
        <v>1</v>
      </c>
      <c r="D293" s="85" t="s">
        <v>273</v>
      </c>
      <c r="E293" s="77" t="s">
        <v>637</v>
      </c>
      <c r="F293" s="85">
        <v>324.17</v>
      </c>
      <c r="G293" s="32">
        <f t="shared" si="61"/>
        <v>0.2</v>
      </c>
      <c r="H293" s="68">
        <f t="shared" ref="H293:H294" si="63">F293-(F293*G293)</f>
        <v>259.33600000000001</v>
      </c>
      <c r="I293" s="68"/>
      <c r="J293" s="24"/>
      <c r="K293" s="24"/>
      <c r="L293" s="140">
        <v>6</v>
      </c>
      <c r="M293" s="146">
        <v>0.05</v>
      </c>
      <c r="N293" s="151" t="s">
        <v>164</v>
      </c>
      <c r="O293" s="20" t="s">
        <v>165</v>
      </c>
      <c r="P293" s="153" t="s">
        <v>254</v>
      </c>
      <c r="Q293" s="39" t="s">
        <v>637</v>
      </c>
      <c r="R293" s="40" t="s">
        <v>638</v>
      </c>
      <c r="S293" s="64">
        <v>1</v>
      </c>
      <c r="T293" s="87" t="s">
        <v>273</v>
      </c>
      <c r="U293" s="77" t="s">
        <v>637</v>
      </c>
      <c r="V293" s="87">
        <v>324.17</v>
      </c>
      <c r="W293" s="48">
        <f t="shared" si="62"/>
        <v>0.2</v>
      </c>
      <c r="X293" s="68">
        <f t="shared" si="57"/>
        <v>259.33600000000001</v>
      </c>
      <c r="Y293" s="68"/>
      <c r="Z293" s="24"/>
      <c r="AA293" s="24"/>
      <c r="AB293" s="230">
        <v>6</v>
      </c>
      <c r="AC293" s="231">
        <v>0.05</v>
      </c>
      <c r="AD293" s="150" t="s">
        <v>164</v>
      </c>
      <c r="AE293" s="153" t="s">
        <v>165</v>
      </c>
      <c r="AF293" s="153" t="s">
        <v>254</v>
      </c>
    </row>
    <row r="294" spans="1:32">
      <c r="A294" s="176" t="s">
        <v>2609</v>
      </c>
      <c r="B294" s="169" t="s">
        <v>640</v>
      </c>
      <c r="C294" s="170">
        <v>1</v>
      </c>
      <c r="D294" s="200" t="s">
        <v>22</v>
      </c>
      <c r="E294" s="272" t="s">
        <v>2609</v>
      </c>
      <c r="F294" s="205">
        <v>665.83</v>
      </c>
      <c r="G294" s="271">
        <f>rv_mm_eg</f>
        <v>0.17</v>
      </c>
      <c r="H294" s="178">
        <f t="shared" si="63"/>
        <v>552.63890000000004</v>
      </c>
      <c r="I294" s="178" t="s">
        <v>641</v>
      </c>
      <c r="J294" s="179">
        <f>mm_3pl</f>
        <v>40</v>
      </c>
      <c r="K294" s="179">
        <f>H294+J294</f>
        <v>592.63890000000004</v>
      </c>
      <c r="L294" s="136" t="s">
        <v>24</v>
      </c>
      <c r="M294" s="128">
        <v>0.6</v>
      </c>
      <c r="N294" s="150" t="s">
        <v>642</v>
      </c>
      <c r="O294" s="153" t="s">
        <v>643</v>
      </c>
      <c r="P294" s="153" t="s">
        <v>644</v>
      </c>
      <c r="Q294" s="217" t="s">
        <v>639</v>
      </c>
      <c r="R294" s="218" t="s">
        <v>640</v>
      </c>
      <c r="S294" s="189">
        <v>1</v>
      </c>
      <c r="T294" s="209" t="s">
        <v>22</v>
      </c>
      <c r="U294" s="209" t="s">
        <v>639</v>
      </c>
      <c r="V294" s="209">
        <v>774.17</v>
      </c>
      <c r="W294" s="219">
        <f>rv_mm_eg</f>
        <v>0.17</v>
      </c>
      <c r="X294" s="114">
        <f t="shared" si="57"/>
        <v>642.5610999999999</v>
      </c>
      <c r="Y294" s="114" t="s">
        <v>641</v>
      </c>
      <c r="Z294" s="124">
        <f>mm_3pl</f>
        <v>40</v>
      </c>
      <c r="AA294" s="124">
        <f>X294+Z294</f>
        <v>682.5610999999999</v>
      </c>
      <c r="AB294" s="136" t="s">
        <v>24</v>
      </c>
      <c r="AC294" s="128">
        <v>0.6</v>
      </c>
      <c r="AD294" s="150" t="s">
        <v>642</v>
      </c>
      <c r="AE294" s="153" t="s">
        <v>643</v>
      </c>
      <c r="AF294" s="153" t="s">
        <v>644</v>
      </c>
    </row>
    <row r="295" spans="1:32">
      <c r="A295" s="34" t="s">
        <v>641</v>
      </c>
      <c r="B295" s="17" t="s">
        <v>645</v>
      </c>
      <c r="C295" s="73">
        <v>1</v>
      </c>
      <c r="D295" s="84" t="s">
        <v>29</v>
      </c>
      <c r="E295" s="102" t="s">
        <v>641</v>
      </c>
      <c r="F295" s="84"/>
      <c r="G295" s="110"/>
      <c r="H295" s="115">
        <v>40</v>
      </c>
      <c r="I295" s="68"/>
      <c r="J295" s="24"/>
      <c r="K295" s="24"/>
      <c r="L295" s="136" t="s">
        <v>24</v>
      </c>
      <c r="M295" s="128" t="s">
        <v>24</v>
      </c>
      <c r="N295" s="150" t="s">
        <v>30</v>
      </c>
      <c r="O295" s="153" t="s">
        <v>31</v>
      </c>
      <c r="P295" s="153" t="s">
        <v>646</v>
      </c>
      <c r="Q295" s="41" t="s">
        <v>641</v>
      </c>
      <c r="R295" s="42" t="s">
        <v>645</v>
      </c>
      <c r="S295" s="76">
        <v>1</v>
      </c>
      <c r="T295" s="88" t="s">
        <v>29</v>
      </c>
      <c r="U295" s="102" t="s">
        <v>641</v>
      </c>
      <c r="V295" s="88"/>
      <c r="W295" s="220"/>
      <c r="X295" s="115">
        <v>40</v>
      </c>
      <c r="Y295" s="68"/>
      <c r="Z295" s="24"/>
      <c r="AA295" s="24"/>
      <c r="AB295" s="136" t="s">
        <v>24</v>
      </c>
      <c r="AC295" s="128" t="s">
        <v>24</v>
      </c>
      <c r="AD295" s="150" t="s">
        <v>30</v>
      </c>
      <c r="AE295" s="153" t="s">
        <v>31</v>
      </c>
      <c r="AF295" s="153" t="s">
        <v>646</v>
      </c>
    </row>
    <row r="296" spans="1:32">
      <c r="A296" s="18"/>
      <c r="B296" s="19"/>
      <c r="C296" s="56"/>
      <c r="D296" s="85"/>
      <c r="E296" s="77"/>
      <c r="F296" s="96"/>
      <c r="G296" s="32"/>
      <c r="H296" s="68"/>
      <c r="I296" s="68"/>
      <c r="J296" s="24"/>
      <c r="K296" s="24"/>
      <c r="L296" s="136"/>
      <c r="M296" s="128"/>
      <c r="N296" s="151"/>
      <c r="O296" s="20"/>
      <c r="P296" s="153"/>
      <c r="Q296" s="39" t="s">
        <v>647</v>
      </c>
      <c r="R296" s="40" t="s">
        <v>648</v>
      </c>
      <c r="S296" s="64">
        <v>1</v>
      </c>
      <c r="T296" s="87" t="s">
        <v>22</v>
      </c>
      <c r="U296" s="77" t="s">
        <v>24</v>
      </c>
      <c r="V296" s="210">
        <v>300</v>
      </c>
      <c r="W296" s="48">
        <f t="shared" ref="W296:W303" si="64">rv_mm_eg_cto</f>
        <v>0.12</v>
      </c>
      <c r="X296" s="68">
        <f t="shared" ref="X296:X303" si="65">V296-(V296*W296)</f>
        <v>264</v>
      </c>
      <c r="Y296" s="68"/>
      <c r="Z296" s="24"/>
      <c r="AA296" s="24"/>
      <c r="AB296" s="136" t="s">
        <v>24</v>
      </c>
      <c r="AC296" s="128" t="s">
        <v>24</v>
      </c>
      <c r="AD296" s="150" t="s">
        <v>642</v>
      </c>
      <c r="AE296" s="153" t="s">
        <v>643</v>
      </c>
      <c r="AF296" s="153" t="s">
        <v>35</v>
      </c>
    </row>
    <row r="297" spans="1:32">
      <c r="A297" s="18" t="s">
        <v>2610</v>
      </c>
      <c r="B297" s="66" t="s">
        <v>2614</v>
      </c>
      <c r="C297" s="56">
        <v>1</v>
      </c>
      <c r="D297" s="85" t="s">
        <v>22</v>
      </c>
      <c r="E297" s="77" t="s">
        <v>24</v>
      </c>
      <c r="F297" s="157">
        <v>191.67</v>
      </c>
      <c r="G297" s="32">
        <f t="shared" ref="G297:G302" si="66">rv_mm_eg_cto</f>
        <v>0.12</v>
      </c>
      <c r="H297" s="68">
        <f t="shared" ref="H297:H302" si="67">F297-(F297*G297)</f>
        <v>168.6696</v>
      </c>
      <c r="I297" s="68"/>
      <c r="J297" s="24"/>
      <c r="K297" s="24"/>
      <c r="L297" s="136" t="s">
        <v>24</v>
      </c>
      <c r="M297" s="128" t="s">
        <v>24</v>
      </c>
      <c r="N297" s="151" t="s">
        <v>642</v>
      </c>
      <c r="O297" s="20" t="s">
        <v>643</v>
      </c>
      <c r="P297" s="153" t="s">
        <v>35</v>
      </c>
      <c r="Q297" s="39" t="s">
        <v>649</v>
      </c>
      <c r="R297" s="40" t="s">
        <v>650</v>
      </c>
      <c r="S297" s="64">
        <v>1</v>
      </c>
      <c r="T297" s="87" t="s">
        <v>22</v>
      </c>
      <c r="U297" s="77" t="s">
        <v>24</v>
      </c>
      <c r="V297" s="210">
        <v>208.33</v>
      </c>
      <c r="W297" s="48">
        <f t="shared" si="64"/>
        <v>0.12</v>
      </c>
      <c r="X297" s="68">
        <f t="shared" si="65"/>
        <v>183.3304</v>
      </c>
      <c r="Y297" s="68"/>
      <c r="Z297" s="24"/>
      <c r="AA297" s="24"/>
      <c r="AB297" s="136" t="s">
        <v>24</v>
      </c>
      <c r="AC297" s="128" t="s">
        <v>24</v>
      </c>
      <c r="AD297" s="150" t="s">
        <v>642</v>
      </c>
      <c r="AE297" s="153" t="s">
        <v>643</v>
      </c>
      <c r="AF297" s="153" t="s">
        <v>35</v>
      </c>
    </row>
    <row r="298" spans="1:32">
      <c r="A298" s="18"/>
      <c r="B298" s="19"/>
      <c r="C298" s="56"/>
      <c r="D298" s="85"/>
      <c r="E298" s="77"/>
      <c r="F298" s="157"/>
      <c r="G298" s="32"/>
      <c r="H298" s="68"/>
      <c r="I298" s="68"/>
      <c r="J298" s="24"/>
      <c r="K298" s="24"/>
      <c r="L298" s="136"/>
      <c r="M298" s="128"/>
      <c r="N298" s="151"/>
      <c r="O298" s="20"/>
      <c r="P298" s="153"/>
      <c r="Q298" s="39" t="s">
        <v>651</v>
      </c>
      <c r="R298" s="40" t="s">
        <v>652</v>
      </c>
      <c r="S298" s="64">
        <v>1</v>
      </c>
      <c r="T298" s="87" t="s">
        <v>22</v>
      </c>
      <c r="U298" s="77" t="s">
        <v>24</v>
      </c>
      <c r="V298" s="210">
        <v>625</v>
      </c>
      <c r="W298" s="48">
        <f t="shared" si="64"/>
        <v>0.12</v>
      </c>
      <c r="X298" s="68">
        <f t="shared" si="65"/>
        <v>550</v>
      </c>
      <c r="Y298" s="68"/>
      <c r="Z298" s="24"/>
      <c r="AA298" s="24"/>
      <c r="AB298" s="136" t="s">
        <v>24</v>
      </c>
      <c r="AC298" s="128" t="s">
        <v>24</v>
      </c>
      <c r="AD298" s="150" t="s">
        <v>642</v>
      </c>
      <c r="AE298" s="153" t="s">
        <v>643</v>
      </c>
      <c r="AF298" s="153" t="s">
        <v>35</v>
      </c>
    </row>
    <row r="299" spans="1:32">
      <c r="A299" s="18"/>
      <c r="B299" s="19"/>
      <c r="C299" s="56"/>
      <c r="D299" s="85"/>
      <c r="E299" s="77"/>
      <c r="F299" s="157"/>
      <c r="G299" s="32"/>
      <c r="H299" s="68"/>
      <c r="I299" s="68"/>
      <c r="J299" s="24"/>
      <c r="K299" s="24"/>
      <c r="L299" s="136"/>
      <c r="M299" s="128"/>
      <c r="N299" s="151"/>
      <c r="O299" s="20"/>
      <c r="P299" s="153"/>
      <c r="Q299" s="39" t="s">
        <v>653</v>
      </c>
      <c r="R299" s="40" t="s">
        <v>654</v>
      </c>
      <c r="S299" s="64">
        <v>1</v>
      </c>
      <c r="T299" s="87" t="s">
        <v>22</v>
      </c>
      <c r="U299" s="77" t="s">
        <v>24</v>
      </c>
      <c r="V299" s="210">
        <v>1041.67</v>
      </c>
      <c r="W299" s="48">
        <f t="shared" si="64"/>
        <v>0.12</v>
      </c>
      <c r="X299" s="68">
        <f t="shared" si="65"/>
        <v>916.66960000000006</v>
      </c>
      <c r="Y299" s="68"/>
      <c r="Z299" s="24"/>
      <c r="AA299" s="24"/>
      <c r="AB299" s="136" t="s">
        <v>24</v>
      </c>
      <c r="AC299" s="128" t="s">
        <v>24</v>
      </c>
      <c r="AD299" s="150" t="s">
        <v>642</v>
      </c>
      <c r="AE299" s="153" t="s">
        <v>643</v>
      </c>
      <c r="AF299" s="153" t="s">
        <v>35</v>
      </c>
    </row>
    <row r="300" spans="1:32">
      <c r="A300" s="18" t="s">
        <v>2611</v>
      </c>
      <c r="B300" s="19" t="s">
        <v>2615</v>
      </c>
      <c r="C300" s="56">
        <v>1</v>
      </c>
      <c r="D300" s="85" t="s">
        <v>22</v>
      </c>
      <c r="E300" s="77" t="s">
        <v>24</v>
      </c>
      <c r="F300" s="157">
        <v>191.67</v>
      </c>
      <c r="G300" s="32">
        <f t="shared" si="66"/>
        <v>0.12</v>
      </c>
      <c r="H300" s="68">
        <f t="shared" si="67"/>
        <v>168.6696</v>
      </c>
      <c r="I300" s="68"/>
      <c r="J300" s="24"/>
      <c r="K300" s="24"/>
      <c r="L300" s="136" t="s">
        <v>24</v>
      </c>
      <c r="M300" s="128" t="s">
        <v>24</v>
      </c>
      <c r="N300" s="151" t="s">
        <v>642</v>
      </c>
      <c r="O300" s="20" t="s">
        <v>643</v>
      </c>
      <c r="P300" s="153" t="s">
        <v>35</v>
      </c>
      <c r="Q300" s="39" t="s">
        <v>655</v>
      </c>
      <c r="R300" s="40" t="s">
        <v>656</v>
      </c>
      <c r="S300" s="64">
        <v>1</v>
      </c>
      <c r="T300" s="87" t="s">
        <v>22</v>
      </c>
      <c r="U300" s="77" t="s">
        <v>24</v>
      </c>
      <c r="V300" s="210">
        <v>208.33</v>
      </c>
      <c r="W300" s="48">
        <f t="shared" si="64"/>
        <v>0.12</v>
      </c>
      <c r="X300" s="68">
        <f t="shared" si="65"/>
        <v>183.3304</v>
      </c>
      <c r="Y300" s="68"/>
      <c r="Z300" s="24"/>
      <c r="AA300" s="24"/>
      <c r="AB300" s="136" t="s">
        <v>24</v>
      </c>
      <c r="AC300" s="128" t="s">
        <v>24</v>
      </c>
      <c r="AD300" s="150" t="s">
        <v>642</v>
      </c>
      <c r="AE300" s="153" t="s">
        <v>643</v>
      </c>
      <c r="AF300" s="153" t="s">
        <v>35</v>
      </c>
    </row>
    <row r="301" spans="1:32">
      <c r="A301" s="18" t="s">
        <v>2612</v>
      </c>
      <c r="B301" s="19" t="s">
        <v>2616</v>
      </c>
      <c r="C301" s="56">
        <v>1</v>
      </c>
      <c r="D301" s="85" t="s">
        <v>22</v>
      </c>
      <c r="E301" s="77" t="s">
        <v>24</v>
      </c>
      <c r="F301" s="157">
        <v>383.33</v>
      </c>
      <c r="G301" s="32">
        <f t="shared" si="66"/>
        <v>0.12</v>
      </c>
      <c r="H301" s="68">
        <f t="shared" si="67"/>
        <v>337.3304</v>
      </c>
      <c r="I301" s="68"/>
      <c r="J301" s="24"/>
      <c r="K301" s="24"/>
      <c r="L301" s="136" t="s">
        <v>24</v>
      </c>
      <c r="M301" s="128" t="s">
        <v>24</v>
      </c>
      <c r="N301" s="151" t="s">
        <v>642</v>
      </c>
      <c r="O301" s="20" t="s">
        <v>643</v>
      </c>
      <c r="P301" s="153" t="s">
        <v>35</v>
      </c>
      <c r="Q301" s="39" t="s">
        <v>657</v>
      </c>
      <c r="R301" s="40" t="s">
        <v>658</v>
      </c>
      <c r="S301" s="64">
        <v>1</v>
      </c>
      <c r="T301" s="87" t="s">
        <v>22</v>
      </c>
      <c r="U301" s="77" t="s">
        <v>24</v>
      </c>
      <c r="V301" s="210">
        <v>416.67</v>
      </c>
      <c r="W301" s="48">
        <f t="shared" si="64"/>
        <v>0.12</v>
      </c>
      <c r="X301" s="68">
        <f t="shared" si="65"/>
        <v>366.6696</v>
      </c>
      <c r="Y301" s="68"/>
      <c r="Z301" s="24"/>
      <c r="AA301" s="24"/>
      <c r="AB301" s="136" t="s">
        <v>24</v>
      </c>
      <c r="AC301" s="128" t="s">
        <v>24</v>
      </c>
      <c r="AD301" s="150" t="s">
        <v>642</v>
      </c>
      <c r="AE301" s="153" t="s">
        <v>643</v>
      </c>
      <c r="AF301" s="153" t="s">
        <v>35</v>
      </c>
    </row>
    <row r="302" spans="1:32">
      <c r="A302" s="18" t="s">
        <v>2613</v>
      </c>
      <c r="B302" s="19" t="s">
        <v>2617</v>
      </c>
      <c r="C302" s="56">
        <v>1</v>
      </c>
      <c r="D302" s="85" t="s">
        <v>22</v>
      </c>
      <c r="E302" s="77" t="s">
        <v>24</v>
      </c>
      <c r="F302" s="157">
        <v>766.67</v>
      </c>
      <c r="G302" s="32">
        <f t="shared" si="66"/>
        <v>0.12</v>
      </c>
      <c r="H302" s="68">
        <f t="shared" si="67"/>
        <v>674.66959999999995</v>
      </c>
      <c r="I302" s="68"/>
      <c r="J302" s="24"/>
      <c r="K302" s="24"/>
      <c r="L302" s="136" t="s">
        <v>24</v>
      </c>
      <c r="M302" s="128" t="s">
        <v>24</v>
      </c>
      <c r="N302" s="151" t="s">
        <v>642</v>
      </c>
      <c r="O302" s="20" t="s">
        <v>643</v>
      </c>
      <c r="P302" s="153" t="s">
        <v>35</v>
      </c>
      <c r="Q302" s="39" t="s">
        <v>659</v>
      </c>
      <c r="R302" s="40" t="s">
        <v>660</v>
      </c>
      <c r="S302" s="64">
        <v>1</v>
      </c>
      <c r="T302" s="87" t="s">
        <v>22</v>
      </c>
      <c r="U302" s="77" t="s">
        <v>24</v>
      </c>
      <c r="V302" s="210">
        <v>833.33</v>
      </c>
      <c r="W302" s="48">
        <f t="shared" si="64"/>
        <v>0.12</v>
      </c>
      <c r="X302" s="68">
        <f t="shared" si="65"/>
        <v>733.33040000000005</v>
      </c>
      <c r="Y302" s="68"/>
      <c r="Z302" s="24"/>
      <c r="AA302" s="24"/>
      <c r="AB302" s="136" t="s">
        <v>24</v>
      </c>
      <c r="AC302" s="128" t="s">
        <v>24</v>
      </c>
      <c r="AD302" s="150" t="s">
        <v>642</v>
      </c>
      <c r="AE302" s="153" t="s">
        <v>643</v>
      </c>
      <c r="AF302" s="153" t="s">
        <v>35</v>
      </c>
    </row>
    <row r="303" spans="1:32">
      <c r="A303" s="58"/>
      <c r="B303" s="61"/>
      <c r="C303" s="63"/>
      <c r="D303" s="86"/>
      <c r="E303" s="103"/>
      <c r="F303" s="207"/>
      <c r="G303" s="62"/>
      <c r="H303" s="92"/>
      <c r="I303" s="68"/>
      <c r="J303" s="24"/>
      <c r="K303" s="24"/>
      <c r="L303" s="136"/>
      <c r="M303" s="128"/>
      <c r="N303" s="151"/>
      <c r="O303" s="20"/>
      <c r="P303" s="153"/>
      <c r="Q303" s="39" t="s">
        <v>661</v>
      </c>
      <c r="R303" s="40" t="s">
        <v>662</v>
      </c>
      <c r="S303" s="64">
        <v>1</v>
      </c>
      <c r="T303" s="87" t="s">
        <v>22</v>
      </c>
      <c r="U303" s="77" t="s">
        <v>24</v>
      </c>
      <c r="V303" s="210">
        <v>104.17</v>
      </c>
      <c r="W303" s="48">
        <f t="shared" si="64"/>
        <v>0.12</v>
      </c>
      <c r="X303" s="68">
        <f t="shared" si="65"/>
        <v>91.669600000000003</v>
      </c>
      <c r="Y303" s="68"/>
      <c r="Z303" s="24"/>
      <c r="AA303" s="24"/>
      <c r="AB303" s="136" t="s">
        <v>24</v>
      </c>
      <c r="AC303" s="128" t="s">
        <v>24</v>
      </c>
      <c r="AD303" s="150" t="s">
        <v>642</v>
      </c>
      <c r="AE303" s="153" t="s">
        <v>643</v>
      </c>
      <c r="AF303" s="153" t="s">
        <v>35</v>
      </c>
    </row>
    <row r="304" spans="1:32">
      <c r="A304" s="37" t="s">
        <v>663</v>
      </c>
      <c r="B304" s="17" t="s">
        <v>664</v>
      </c>
      <c r="C304" s="73">
        <v>1</v>
      </c>
      <c r="D304" s="84" t="s">
        <v>29</v>
      </c>
      <c r="E304" s="102" t="s">
        <v>663</v>
      </c>
      <c r="F304" s="84"/>
      <c r="G304" s="110"/>
      <c r="H304" s="115">
        <v>25</v>
      </c>
      <c r="I304" s="68"/>
      <c r="J304" s="24"/>
      <c r="K304" s="24"/>
      <c r="L304" s="136" t="s">
        <v>24</v>
      </c>
      <c r="M304" s="128" t="s">
        <v>24</v>
      </c>
      <c r="N304" s="150" t="s">
        <v>30</v>
      </c>
      <c r="O304" s="153" t="s">
        <v>31</v>
      </c>
      <c r="P304" s="153" t="s">
        <v>646</v>
      </c>
      <c r="Q304" s="43" t="s">
        <v>663</v>
      </c>
      <c r="R304" s="42" t="s">
        <v>664</v>
      </c>
      <c r="S304" s="76">
        <v>1</v>
      </c>
      <c r="T304" s="88" t="s">
        <v>29</v>
      </c>
      <c r="U304" s="102" t="s">
        <v>663</v>
      </c>
      <c r="V304" s="88"/>
      <c r="W304" s="220"/>
      <c r="X304" s="115">
        <v>25</v>
      </c>
      <c r="Y304" s="68"/>
      <c r="Z304" s="24"/>
      <c r="AA304" s="24"/>
      <c r="AB304" s="136" t="s">
        <v>24</v>
      </c>
      <c r="AC304" s="128" t="s">
        <v>24</v>
      </c>
      <c r="AD304" s="150" t="s">
        <v>30</v>
      </c>
      <c r="AE304" s="153" t="s">
        <v>31</v>
      </c>
      <c r="AF304" s="153" t="s">
        <v>646</v>
      </c>
    </row>
    <row r="305" spans="1:32">
      <c r="A305" s="37" t="s">
        <v>665</v>
      </c>
      <c r="B305" s="17" t="s">
        <v>666</v>
      </c>
      <c r="C305" s="73">
        <v>1</v>
      </c>
      <c r="D305" s="84" t="s">
        <v>29</v>
      </c>
      <c r="E305" s="102" t="s">
        <v>665</v>
      </c>
      <c r="F305" s="84"/>
      <c r="G305" s="110"/>
      <c r="H305" s="115">
        <v>49</v>
      </c>
      <c r="I305" s="68"/>
      <c r="J305" s="24"/>
      <c r="K305" s="24"/>
      <c r="L305" s="136" t="s">
        <v>24</v>
      </c>
      <c r="M305" s="128" t="s">
        <v>24</v>
      </c>
      <c r="N305" s="150" t="s">
        <v>30</v>
      </c>
      <c r="O305" s="153" t="s">
        <v>31</v>
      </c>
      <c r="P305" s="153" t="s">
        <v>646</v>
      </c>
      <c r="Q305" s="43" t="s">
        <v>665</v>
      </c>
      <c r="R305" s="42" t="s">
        <v>666</v>
      </c>
      <c r="S305" s="76">
        <v>1</v>
      </c>
      <c r="T305" s="88" t="s">
        <v>29</v>
      </c>
      <c r="U305" s="102" t="s">
        <v>665</v>
      </c>
      <c r="V305" s="88"/>
      <c r="W305" s="220"/>
      <c r="X305" s="115">
        <v>49</v>
      </c>
      <c r="Y305" s="68"/>
      <c r="Z305" s="24"/>
      <c r="AA305" s="24"/>
      <c r="AB305" s="136" t="s">
        <v>24</v>
      </c>
      <c r="AC305" s="128" t="s">
        <v>24</v>
      </c>
      <c r="AD305" s="150" t="s">
        <v>30</v>
      </c>
      <c r="AE305" s="153" t="s">
        <v>31</v>
      </c>
      <c r="AF305" s="153" t="s">
        <v>646</v>
      </c>
    </row>
    <row r="306" spans="1:32">
      <c r="A306" s="37" t="s">
        <v>667</v>
      </c>
      <c r="B306" s="17" t="s">
        <v>668</v>
      </c>
      <c r="C306" s="73">
        <v>1</v>
      </c>
      <c r="D306" s="84" t="s">
        <v>29</v>
      </c>
      <c r="E306" s="102" t="s">
        <v>667</v>
      </c>
      <c r="F306" s="84"/>
      <c r="G306" s="110"/>
      <c r="H306" s="115">
        <v>99</v>
      </c>
      <c r="I306" s="68"/>
      <c r="J306" s="24"/>
      <c r="K306" s="24"/>
      <c r="L306" s="136" t="s">
        <v>24</v>
      </c>
      <c r="M306" s="128" t="s">
        <v>24</v>
      </c>
      <c r="N306" s="150" t="s">
        <v>30</v>
      </c>
      <c r="O306" s="153" t="s">
        <v>31</v>
      </c>
      <c r="P306" s="153" t="s">
        <v>646</v>
      </c>
      <c r="Q306" s="43" t="s">
        <v>667</v>
      </c>
      <c r="R306" s="42" t="s">
        <v>668</v>
      </c>
      <c r="S306" s="76">
        <v>1</v>
      </c>
      <c r="T306" s="88" t="s">
        <v>29</v>
      </c>
      <c r="U306" s="102" t="s">
        <v>667</v>
      </c>
      <c r="V306" s="88"/>
      <c r="W306" s="220"/>
      <c r="X306" s="115">
        <v>99</v>
      </c>
      <c r="Y306" s="68"/>
      <c r="Z306" s="24"/>
      <c r="AA306" s="24"/>
      <c r="AB306" s="136" t="s">
        <v>24</v>
      </c>
      <c r="AC306" s="128" t="s">
        <v>24</v>
      </c>
      <c r="AD306" s="150" t="s">
        <v>30</v>
      </c>
      <c r="AE306" s="153" t="s">
        <v>31</v>
      </c>
      <c r="AF306" s="153" t="s">
        <v>646</v>
      </c>
    </row>
    <row r="307" spans="1:32">
      <c r="A307" s="37" t="s">
        <v>669</v>
      </c>
      <c r="B307" s="17" t="s">
        <v>670</v>
      </c>
      <c r="C307" s="73">
        <v>1</v>
      </c>
      <c r="D307" s="84" t="s">
        <v>29</v>
      </c>
      <c r="E307" s="102" t="s">
        <v>669</v>
      </c>
      <c r="F307" s="84"/>
      <c r="G307" s="110"/>
      <c r="H307" s="115">
        <v>159</v>
      </c>
      <c r="I307" s="68"/>
      <c r="J307" s="24"/>
      <c r="K307" s="24"/>
      <c r="L307" s="136" t="s">
        <v>24</v>
      </c>
      <c r="M307" s="128" t="s">
        <v>24</v>
      </c>
      <c r="N307" s="150" t="s">
        <v>30</v>
      </c>
      <c r="O307" s="153" t="s">
        <v>31</v>
      </c>
      <c r="P307" s="153" t="s">
        <v>646</v>
      </c>
      <c r="Q307" s="43" t="s">
        <v>669</v>
      </c>
      <c r="R307" s="42" t="s">
        <v>670</v>
      </c>
      <c r="S307" s="76">
        <v>1</v>
      </c>
      <c r="T307" s="88" t="s">
        <v>29</v>
      </c>
      <c r="U307" s="102" t="s">
        <v>669</v>
      </c>
      <c r="V307" s="88"/>
      <c r="W307" s="220"/>
      <c r="X307" s="115">
        <v>159</v>
      </c>
      <c r="Y307" s="68"/>
      <c r="Z307" s="24"/>
      <c r="AA307" s="24"/>
      <c r="AB307" s="136" t="s">
        <v>24</v>
      </c>
      <c r="AC307" s="128" t="s">
        <v>24</v>
      </c>
      <c r="AD307" s="150" t="s">
        <v>30</v>
      </c>
      <c r="AE307" s="153" t="s">
        <v>31</v>
      </c>
      <c r="AF307" s="153" t="s">
        <v>646</v>
      </c>
    </row>
    <row r="308" spans="1:32">
      <c r="A308" s="37" t="s">
        <v>671</v>
      </c>
      <c r="B308" s="17" t="s">
        <v>672</v>
      </c>
      <c r="C308" s="73">
        <v>1</v>
      </c>
      <c r="D308" s="84" t="s">
        <v>29</v>
      </c>
      <c r="E308" s="102" t="s">
        <v>671</v>
      </c>
      <c r="F308" s="84"/>
      <c r="G308" s="110"/>
      <c r="H308" s="115">
        <v>30</v>
      </c>
      <c r="I308" s="68"/>
      <c r="J308" s="24"/>
      <c r="K308" s="24"/>
      <c r="L308" s="136" t="s">
        <v>24</v>
      </c>
      <c r="M308" s="128" t="s">
        <v>24</v>
      </c>
      <c r="N308" s="150" t="s">
        <v>30</v>
      </c>
      <c r="O308" s="153" t="s">
        <v>31</v>
      </c>
      <c r="P308" s="153" t="s">
        <v>646</v>
      </c>
      <c r="Q308" s="43" t="s">
        <v>671</v>
      </c>
      <c r="R308" s="42" t="s">
        <v>672</v>
      </c>
      <c r="S308" s="76">
        <v>1</v>
      </c>
      <c r="T308" s="88" t="s">
        <v>29</v>
      </c>
      <c r="U308" s="102" t="s">
        <v>671</v>
      </c>
      <c r="V308" s="88"/>
      <c r="W308" s="220"/>
      <c r="X308" s="115">
        <v>30</v>
      </c>
      <c r="Y308" s="68"/>
      <c r="Z308" s="24"/>
      <c r="AA308" s="24"/>
      <c r="AB308" s="136" t="s">
        <v>24</v>
      </c>
      <c r="AC308" s="128" t="s">
        <v>24</v>
      </c>
      <c r="AD308" s="150" t="s">
        <v>30</v>
      </c>
      <c r="AE308" s="153" t="s">
        <v>31</v>
      </c>
      <c r="AF308" s="153" t="s">
        <v>646</v>
      </c>
    </row>
    <row r="309" spans="1:32">
      <c r="A309" s="37" t="s">
        <v>673</v>
      </c>
      <c r="B309" s="17" t="s">
        <v>674</v>
      </c>
      <c r="C309" s="73">
        <v>1</v>
      </c>
      <c r="D309" s="84" t="s">
        <v>29</v>
      </c>
      <c r="E309" s="102" t="s">
        <v>673</v>
      </c>
      <c r="F309" s="84"/>
      <c r="G309" s="110"/>
      <c r="H309" s="115">
        <v>155</v>
      </c>
      <c r="I309" s="68"/>
      <c r="J309" s="24"/>
      <c r="K309" s="24"/>
      <c r="L309" s="136" t="s">
        <v>24</v>
      </c>
      <c r="M309" s="128" t="s">
        <v>24</v>
      </c>
      <c r="N309" s="150" t="s">
        <v>30</v>
      </c>
      <c r="O309" s="153" t="s">
        <v>31</v>
      </c>
      <c r="P309" s="153" t="s">
        <v>646</v>
      </c>
      <c r="Q309" s="43" t="s">
        <v>673</v>
      </c>
      <c r="R309" s="42" t="s">
        <v>674</v>
      </c>
      <c r="S309" s="76">
        <v>1</v>
      </c>
      <c r="T309" s="88" t="s">
        <v>29</v>
      </c>
      <c r="U309" s="102" t="s">
        <v>673</v>
      </c>
      <c r="V309" s="88"/>
      <c r="W309" s="220"/>
      <c r="X309" s="115">
        <v>155</v>
      </c>
      <c r="Y309" s="68"/>
      <c r="Z309" s="24"/>
      <c r="AA309" s="24"/>
      <c r="AB309" s="136" t="s">
        <v>24</v>
      </c>
      <c r="AC309" s="128" t="s">
        <v>24</v>
      </c>
      <c r="AD309" s="150" t="s">
        <v>30</v>
      </c>
      <c r="AE309" s="153" t="s">
        <v>31</v>
      </c>
      <c r="AF309" s="153" t="s">
        <v>646</v>
      </c>
    </row>
    <row r="310" spans="1:32">
      <c r="A310" s="37" t="s">
        <v>675</v>
      </c>
      <c r="B310" s="17" t="s">
        <v>676</v>
      </c>
      <c r="C310" s="73">
        <v>1</v>
      </c>
      <c r="D310" s="84" t="s">
        <v>29</v>
      </c>
      <c r="E310" s="102" t="s">
        <v>675</v>
      </c>
      <c r="F310" s="84"/>
      <c r="G310" s="110"/>
      <c r="H310" s="115">
        <v>205</v>
      </c>
      <c r="I310" s="68"/>
      <c r="J310" s="24"/>
      <c r="K310" s="24"/>
      <c r="L310" s="136" t="s">
        <v>24</v>
      </c>
      <c r="M310" s="128" t="s">
        <v>24</v>
      </c>
      <c r="N310" s="150" t="s">
        <v>30</v>
      </c>
      <c r="O310" s="153" t="s">
        <v>31</v>
      </c>
      <c r="P310" s="153" t="s">
        <v>646</v>
      </c>
      <c r="Q310" s="43" t="s">
        <v>675</v>
      </c>
      <c r="R310" s="42" t="s">
        <v>676</v>
      </c>
      <c r="S310" s="76">
        <v>1</v>
      </c>
      <c r="T310" s="88" t="s">
        <v>29</v>
      </c>
      <c r="U310" s="102" t="s">
        <v>675</v>
      </c>
      <c r="V310" s="88"/>
      <c r="W310" s="220"/>
      <c r="X310" s="115">
        <v>205</v>
      </c>
      <c r="Y310" s="68"/>
      <c r="Z310" s="24"/>
      <c r="AA310" s="24"/>
      <c r="AB310" s="136" t="s">
        <v>24</v>
      </c>
      <c r="AC310" s="128" t="s">
        <v>24</v>
      </c>
      <c r="AD310" s="150" t="s">
        <v>30</v>
      </c>
      <c r="AE310" s="153" t="s">
        <v>31</v>
      </c>
      <c r="AF310" s="153" t="s">
        <v>646</v>
      </c>
    </row>
    <row r="311" spans="1:32">
      <c r="A311" s="37" t="s">
        <v>677</v>
      </c>
      <c r="B311" s="17" t="s">
        <v>678</v>
      </c>
      <c r="C311" s="73">
        <v>1</v>
      </c>
      <c r="D311" s="84" t="s">
        <v>29</v>
      </c>
      <c r="E311" s="102" t="s">
        <v>677</v>
      </c>
      <c r="F311" s="84"/>
      <c r="G311" s="110"/>
      <c r="H311" s="115">
        <v>50</v>
      </c>
      <c r="I311" s="68"/>
      <c r="J311" s="24"/>
      <c r="K311" s="24"/>
      <c r="L311" s="136" t="s">
        <v>24</v>
      </c>
      <c r="M311" s="128" t="s">
        <v>24</v>
      </c>
      <c r="N311" s="150" t="s">
        <v>30</v>
      </c>
      <c r="O311" s="153" t="s">
        <v>31</v>
      </c>
      <c r="P311" s="153" t="s">
        <v>646</v>
      </c>
      <c r="Q311" s="43" t="s">
        <v>677</v>
      </c>
      <c r="R311" s="42" t="s">
        <v>678</v>
      </c>
      <c r="S311" s="76">
        <v>1</v>
      </c>
      <c r="T311" s="88" t="s">
        <v>29</v>
      </c>
      <c r="U311" s="102" t="s">
        <v>677</v>
      </c>
      <c r="V311" s="88"/>
      <c r="W311" s="220"/>
      <c r="X311" s="115">
        <v>50</v>
      </c>
      <c r="Y311" s="68"/>
      <c r="Z311" s="24"/>
      <c r="AA311" s="24"/>
      <c r="AB311" s="136" t="s">
        <v>24</v>
      </c>
      <c r="AC311" s="128" t="s">
        <v>24</v>
      </c>
      <c r="AD311" s="150" t="s">
        <v>30</v>
      </c>
      <c r="AE311" s="153" t="s">
        <v>31</v>
      </c>
      <c r="AF311" s="153" t="s">
        <v>646</v>
      </c>
    </row>
    <row r="312" spans="1:32">
      <c r="A312" s="37" t="s">
        <v>679</v>
      </c>
      <c r="B312" s="17" t="s">
        <v>680</v>
      </c>
      <c r="C312" s="73">
        <v>1</v>
      </c>
      <c r="D312" s="84" t="s">
        <v>29</v>
      </c>
      <c r="E312" s="102" t="s">
        <v>679</v>
      </c>
      <c r="F312" s="84"/>
      <c r="G312" s="110"/>
      <c r="H312" s="115">
        <v>95</v>
      </c>
      <c r="I312" s="68"/>
      <c r="J312" s="24"/>
      <c r="K312" s="24"/>
      <c r="L312" s="136" t="s">
        <v>24</v>
      </c>
      <c r="M312" s="128" t="s">
        <v>24</v>
      </c>
      <c r="N312" s="150" t="s">
        <v>30</v>
      </c>
      <c r="O312" s="153" t="s">
        <v>31</v>
      </c>
      <c r="P312" s="153" t="s">
        <v>646</v>
      </c>
      <c r="Q312" s="43" t="s">
        <v>679</v>
      </c>
      <c r="R312" s="42" t="s">
        <v>680</v>
      </c>
      <c r="S312" s="76">
        <v>1</v>
      </c>
      <c r="T312" s="88" t="s">
        <v>29</v>
      </c>
      <c r="U312" s="102" t="s">
        <v>679</v>
      </c>
      <c r="V312" s="88"/>
      <c r="W312" s="220"/>
      <c r="X312" s="115">
        <v>95</v>
      </c>
      <c r="Y312" s="68"/>
      <c r="Z312" s="24"/>
      <c r="AA312" s="24"/>
      <c r="AB312" s="136" t="s">
        <v>24</v>
      </c>
      <c r="AC312" s="128" t="s">
        <v>24</v>
      </c>
      <c r="AD312" s="150" t="s">
        <v>30</v>
      </c>
      <c r="AE312" s="153" t="s">
        <v>31</v>
      </c>
      <c r="AF312" s="153" t="s">
        <v>646</v>
      </c>
    </row>
    <row r="313" spans="1:32">
      <c r="A313" s="37" t="s">
        <v>681</v>
      </c>
      <c r="B313" s="17" t="s">
        <v>682</v>
      </c>
      <c r="C313" s="73">
        <v>1</v>
      </c>
      <c r="D313" s="84" t="s">
        <v>29</v>
      </c>
      <c r="E313" s="102" t="s">
        <v>681</v>
      </c>
      <c r="F313" s="84"/>
      <c r="G313" s="110"/>
      <c r="H313" s="115">
        <v>145</v>
      </c>
      <c r="I313" s="68"/>
      <c r="J313" s="24"/>
      <c r="K313" s="24"/>
      <c r="L313" s="136" t="s">
        <v>24</v>
      </c>
      <c r="M313" s="128" t="s">
        <v>24</v>
      </c>
      <c r="N313" s="150" t="s">
        <v>30</v>
      </c>
      <c r="O313" s="153" t="s">
        <v>31</v>
      </c>
      <c r="P313" s="153" t="s">
        <v>646</v>
      </c>
      <c r="Q313" s="43" t="s">
        <v>681</v>
      </c>
      <c r="R313" s="42" t="s">
        <v>682</v>
      </c>
      <c r="S313" s="76">
        <v>1</v>
      </c>
      <c r="T313" s="88" t="s">
        <v>29</v>
      </c>
      <c r="U313" s="102" t="s">
        <v>681</v>
      </c>
      <c r="V313" s="88"/>
      <c r="W313" s="220"/>
      <c r="X313" s="115">
        <v>145</v>
      </c>
      <c r="Y313" s="68"/>
      <c r="Z313" s="24"/>
      <c r="AA313" s="24"/>
      <c r="AB313" s="136" t="s">
        <v>24</v>
      </c>
      <c r="AC313" s="128" t="s">
        <v>24</v>
      </c>
      <c r="AD313" s="150" t="s">
        <v>30</v>
      </c>
      <c r="AE313" s="153" t="s">
        <v>31</v>
      </c>
      <c r="AF313" s="153" t="s">
        <v>646</v>
      </c>
    </row>
    <row r="314" spans="1:32">
      <c r="A314" s="37" t="s">
        <v>683</v>
      </c>
      <c r="B314" s="17" t="s">
        <v>684</v>
      </c>
      <c r="C314" s="73">
        <v>1</v>
      </c>
      <c r="D314" s="84" t="s">
        <v>29</v>
      </c>
      <c r="E314" s="102" t="s">
        <v>683</v>
      </c>
      <c r="F314" s="84"/>
      <c r="G314" s="110"/>
      <c r="H314" s="115">
        <v>75</v>
      </c>
      <c r="I314" s="68"/>
      <c r="J314" s="24"/>
      <c r="K314" s="24"/>
      <c r="L314" s="136" t="s">
        <v>24</v>
      </c>
      <c r="M314" s="128" t="s">
        <v>24</v>
      </c>
      <c r="N314" s="150" t="s">
        <v>30</v>
      </c>
      <c r="O314" s="153" t="s">
        <v>31</v>
      </c>
      <c r="P314" s="153" t="s">
        <v>646</v>
      </c>
      <c r="Q314" s="43" t="s">
        <v>683</v>
      </c>
      <c r="R314" s="42" t="s">
        <v>684</v>
      </c>
      <c r="S314" s="76">
        <v>1</v>
      </c>
      <c r="T314" s="88" t="s">
        <v>29</v>
      </c>
      <c r="U314" s="102" t="s">
        <v>683</v>
      </c>
      <c r="V314" s="88"/>
      <c r="W314" s="220"/>
      <c r="X314" s="115">
        <v>75</v>
      </c>
      <c r="Y314" s="68"/>
      <c r="Z314" s="24"/>
      <c r="AA314" s="24"/>
      <c r="AB314" s="136" t="s">
        <v>24</v>
      </c>
      <c r="AC314" s="128" t="s">
        <v>24</v>
      </c>
      <c r="AD314" s="150" t="s">
        <v>30</v>
      </c>
      <c r="AE314" s="153" t="s">
        <v>31</v>
      </c>
      <c r="AF314" s="153" t="s">
        <v>646</v>
      </c>
    </row>
    <row r="315" spans="1:32">
      <c r="A315" s="37" t="s">
        <v>685</v>
      </c>
      <c r="B315" s="17" t="s">
        <v>686</v>
      </c>
      <c r="C315" s="73">
        <v>1</v>
      </c>
      <c r="D315" s="84" t="s">
        <v>29</v>
      </c>
      <c r="E315" s="102" t="s">
        <v>685</v>
      </c>
      <c r="F315" s="84"/>
      <c r="G315" s="110"/>
      <c r="H315" s="115">
        <v>230</v>
      </c>
      <c r="I315" s="68"/>
      <c r="J315" s="24"/>
      <c r="K315" s="24"/>
      <c r="L315" s="136" t="s">
        <v>24</v>
      </c>
      <c r="M315" s="128" t="s">
        <v>24</v>
      </c>
      <c r="N315" s="150" t="s">
        <v>30</v>
      </c>
      <c r="O315" s="153" t="s">
        <v>31</v>
      </c>
      <c r="P315" s="153" t="s">
        <v>646</v>
      </c>
      <c r="Q315" s="43" t="s">
        <v>685</v>
      </c>
      <c r="R315" s="42" t="s">
        <v>686</v>
      </c>
      <c r="S315" s="76">
        <v>1</v>
      </c>
      <c r="T315" s="88" t="s">
        <v>29</v>
      </c>
      <c r="U315" s="102" t="s">
        <v>685</v>
      </c>
      <c r="V315" s="88"/>
      <c r="W315" s="220"/>
      <c r="X315" s="115">
        <v>230</v>
      </c>
      <c r="Y315" s="68"/>
      <c r="Z315" s="24"/>
      <c r="AA315" s="24"/>
      <c r="AB315" s="136" t="s">
        <v>24</v>
      </c>
      <c r="AC315" s="128" t="s">
        <v>24</v>
      </c>
      <c r="AD315" s="150" t="s">
        <v>30</v>
      </c>
      <c r="AE315" s="153" t="s">
        <v>31</v>
      </c>
      <c r="AF315" s="153" t="s">
        <v>646</v>
      </c>
    </row>
    <row r="316" spans="1:32">
      <c r="A316" s="37" t="s">
        <v>687</v>
      </c>
      <c r="B316" s="17" t="s">
        <v>688</v>
      </c>
      <c r="C316" s="73">
        <v>1</v>
      </c>
      <c r="D316" s="84" t="s">
        <v>29</v>
      </c>
      <c r="E316" s="102" t="s">
        <v>687</v>
      </c>
      <c r="F316" s="84"/>
      <c r="G316" s="110"/>
      <c r="H316" s="115">
        <v>280</v>
      </c>
      <c r="I316" s="68"/>
      <c r="J316" s="24"/>
      <c r="K316" s="24"/>
      <c r="L316" s="136" t="s">
        <v>24</v>
      </c>
      <c r="M316" s="128" t="s">
        <v>24</v>
      </c>
      <c r="N316" s="150" t="s">
        <v>30</v>
      </c>
      <c r="O316" s="153" t="s">
        <v>31</v>
      </c>
      <c r="P316" s="153" t="s">
        <v>646</v>
      </c>
      <c r="Q316" s="43" t="s">
        <v>687</v>
      </c>
      <c r="R316" s="42" t="s">
        <v>688</v>
      </c>
      <c r="S316" s="76">
        <v>1</v>
      </c>
      <c r="T316" s="88" t="s">
        <v>29</v>
      </c>
      <c r="U316" s="102" t="s">
        <v>687</v>
      </c>
      <c r="V316" s="88"/>
      <c r="W316" s="220"/>
      <c r="X316" s="115">
        <v>280</v>
      </c>
      <c r="Y316" s="68"/>
      <c r="Z316" s="24"/>
      <c r="AA316" s="24"/>
      <c r="AB316" s="136" t="s">
        <v>24</v>
      </c>
      <c r="AC316" s="128" t="s">
        <v>24</v>
      </c>
      <c r="AD316" s="150" t="s">
        <v>30</v>
      </c>
      <c r="AE316" s="153" t="s">
        <v>31</v>
      </c>
      <c r="AF316" s="153" t="s">
        <v>646</v>
      </c>
    </row>
    <row r="317" spans="1:32">
      <c r="A317" s="16" t="s">
        <v>689</v>
      </c>
      <c r="B317" s="17" t="s">
        <v>690</v>
      </c>
      <c r="C317" s="73">
        <v>1</v>
      </c>
      <c r="D317" s="84" t="s">
        <v>29</v>
      </c>
      <c r="E317" s="102" t="s">
        <v>689</v>
      </c>
      <c r="F317" s="84"/>
      <c r="G317" s="110"/>
      <c r="H317" s="115">
        <v>95</v>
      </c>
      <c r="I317" s="68"/>
      <c r="J317" s="24"/>
      <c r="K317" s="24"/>
      <c r="L317" s="136" t="s">
        <v>24</v>
      </c>
      <c r="M317" s="128" t="s">
        <v>24</v>
      </c>
      <c r="N317" s="151" t="s">
        <v>30</v>
      </c>
      <c r="O317" s="20" t="s">
        <v>31</v>
      </c>
      <c r="P317" s="153" t="s">
        <v>32</v>
      </c>
      <c r="Q317" s="44" t="s">
        <v>689</v>
      </c>
      <c r="R317" s="42" t="s">
        <v>690</v>
      </c>
      <c r="S317" s="76">
        <v>1</v>
      </c>
      <c r="T317" s="88" t="s">
        <v>29</v>
      </c>
      <c r="U317" s="102" t="s">
        <v>689</v>
      </c>
      <c r="V317" s="88"/>
      <c r="W317" s="220"/>
      <c r="X317" s="115">
        <v>95</v>
      </c>
      <c r="Y317" s="68"/>
      <c r="Z317" s="24"/>
      <c r="AA317" s="24"/>
      <c r="AB317" s="136" t="s">
        <v>24</v>
      </c>
      <c r="AC317" s="128" t="s">
        <v>24</v>
      </c>
      <c r="AD317" s="150" t="s">
        <v>30</v>
      </c>
      <c r="AE317" s="153" t="s">
        <v>31</v>
      </c>
      <c r="AF317" s="153" t="s">
        <v>32</v>
      </c>
    </row>
    <row r="318" spans="1:32">
      <c r="A318" s="16" t="s">
        <v>691</v>
      </c>
      <c r="B318" s="17" t="s">
        <v>692</v>
      </c>
      <c r="C318" s="73">
        <v>1</v>
      </c>
      <c r="D318" s="84" t="s">
        <v>29</v>
      </c>
      <c r="E318" s="102" t="s">
        <v>691</v>
      </c>
      <c r="F318" s="84"/>
      <c r="G318" s="110"/>
      <c r="H318" s="115">
        <v>150</v>
      </c>
      <c r="I318" s="68"/>
      <c r="J318" s="24"/>
      <c r="K318" s="24"/>
      <c r="L318" s="136" t="s">
        <v>24</v>
      </c>
      <c r="M318" s="128" t="s">
        <v>24</v>
      </c>
      <c r="N318" s="151" t="s">
        <v>30</v>
      </c>
      <c r="O318" s="20" t="s">
        <v>31</v>
      </c>
      <c r="P318" s="153" t="s">
        <v>32</v>
      </c>
      <c r="Q318" s="44" t="s">
        <v>691</v>
      </c>
      <c r="R318" s="42" t="s">
        <v>692</v>
      </c>
      <c r="S318" s="76">
        <v>1</v>
      </c>
      <c r="T318" s="88" t="s">
        <v>29</v>
      </c>
      <c r="U318" s="102" t="s">
        <v>691</v>
      </c>
      <c r="V318" s="88"/>
      <c r="W318" s="220"/>
      <c r="X318" s="115">
        <v>150</v>
      </c>
      <c r="Y318" s="68"/>
      <c r="Z318" s="24"/>
      <c r="AA318" s="24"/>
      <c r="AB318" s="136" t="s">
        <v>24</v>
      </c>
      <c r="AC318" s="128" t="s">
        <v>24</v>
      </c>
      <c r="AD318" s="150" t="s">
        <v>30</v>
      </c>
      <c r="AE318" s="153" t="s">
        <v>31</v>
      </c>
      <c r="AF318" s="153" t="s">
        <v>32</v>
      </c>
    </row>
    <row r="319" spans="1:32">
      <c r="A319" s="16" t="s">
        <v>693</v>
      </c>
      <c r="B319" s="17" t="s">
        <v>694</v>
      </c>
      <c r="C319" s="73">
        <v>1</v>
      </c>
      <c r="D319" s="84" t="s">
        <v>29</v>
      </c>
      <c r="E319" s="102" t="s">
        <v>693</v>
      </c>
      <c r="F319" s="84"/>
      <c r="G319" s="110"/>
      <c r="H319" s="115">
        <v>205</v>
      </c>
      <c r="I319" s="68"/>
      <c r="J319" s="24"/>
      <c r="K319" s="24"/>
      <c r="L319" s="136" t="s">
        <v>24</v>
      </c>
      <c r="M319" s="128" t="s">
        <v>24</v>
      </c>
      <c r="N319" s="151" t="s">
        <v>30</v>
      </c>
      <c r="O319" s="20" t="s">
        <v>31</v>
      </c>
      <c r="P319" s="153" t="s">
        <v>32</v>
      </c>
      <c r="Q319" s="44" t="s">
        <v>693</v>
      </c>
      <c r="R319" s="42" t="s">
        <v>694</v>
      </c>
      <c r="S319" s="76">
        <v>1</v>
      </c>
      <c r="T319" s="88" t="s">
        <v>29</v>
      </c>
      <c r="U319" s="102" t="s">
        <v>693</v>
      </c>
      <c r="V319" s="88"/>
      <c r="W319" s="220"/>
      <c r="X319" s="115">
        <v>205</v>
      </c>
      <c r="Y319" s="68"/>
      <c r="Z319" s="24"/>
      <c r="AA319" s="24"/>
      <c r="AB319" s="136" t="s">
        <v>24</v>
      </c>
      <c r="AC319" s="128" t="s">
        <v>24</v>
      </c>
      <c r="AD319" s="150" t="s">
        <v>30</v>
      </c>
      <c r="AE319" s="153" t="s">
        <v>31</v>
      </c>
      <c r="AF319" s="153" t="s">
        <v>32</v>
      </c>
    </row>
    <row r="320" spans="1:32">
      <c r="A320" s="176" t="s">
        <v>2620</v>
      </c>
      <c r="B320" s="169" t="s">
        <v>2643</v>
      </c>
      <c r="C320" s="170">
        <v>1</v>
      </c>
      <c r="D320" s="200" t="s">
        <v>22</v>
      </c>
      <c r="E320" s="272" t="s">
        <v>2620</v>
      </c>
      <c r="F320" s="205">
        <v>857.5</v>
      </c>
      <c r="G320" s="271">
        <f>rv_mm_hg</f>
        <v>0.2</v>
      </c>
      <c r="H320" s="178">
        <f t="shared" ref="H320:H323" si="68">F320-(F320*G320)</f>
        <v>686</v>
      </c>
      <c r="I320" s="178" t="s">
        <v>641</v>
      </c>
      <c r="J320" s="179">
        <f>mm_3pl</f>
        <v>40</v>
      </c>
      <c r="K320" s="179">
        <f>H320+J320</f>
        <v>726</v>
      </c>
      <c r="L320" s="136" t="s">
        <v>24</v>
      </c>
      <c r="M320" s="128">
        <v>0.6</v>
      </c>
      <c r="N320" s="150" t="s">
        <v>697</v>
      </c>
      <c r="O320" s="153" t="s">
        <v>643</v>
      </c>
      <c r="P320" s="153" t="s">
        <v>644</v>
      </c>
      <c r="Q320" s="44"/>
      <c r="R320" s="42"/>
      <c r="S320" s="76"/>
      <c r="T320" s="88"/>
      <c r="U320" s="102"/>
      <c r="V320" s="88"/>
      <c r="W320" s="220"/>
      <c r="X320" s="115"/>
      <c r="Y320" s="68"/>
      <c r="Z320" s="24"/>
      <c r="AA320" s="24"/>
      <c r="AB320" s="136"/>
      <c r="AC320" s="128"/>
      <c r="AD320" s="150"/>
      <c r="AE320" s="153"/>
      <c r="AF320" s="153"/>
    </row>
    <row r="321" spans="1:32">
      <c r="A321" s="18" t="s">
        <v>2621</v>
      </c>
      <c r="B321" s="19" t="s">
        <v>2644</v>
      </c>
      <c r="C321" s="56">
        <v>1</v>
      </c>
      <c r="D321" s="85" t="s">
        <v>22</v>
      </c>
      <c r="E321" s="77" t="s">
        <v>24</v>
      </c>
      <c r="F321" s="157">
        <v>191.67</v>
      </c>
      <c r="G321" s="32">
        <f t="shared" ref="G321:G323" si="69">rv_mm_hg_cto</f>
        <v>0.18</v>
      </c>
      <c r="H321" s="68">
        <f t="shared" si="68"/>
        <v>157.1694</v>
      </c>
      <c r="I321" s="178"/>
      <c r="J321" s="179"/>
      <c r="K321" s="179"/>
      <c r="L321" s="136" t="s">
        <v>24</v>
      </c>
      <c r="M321" s="128" t="s">
        <v>24</v>
      </c>
      <c r="N321" s="151" t="s">
        <v>697</v>
      </c>
      <c r="O321" s="20" t="s">
        <v>643</v>
      </c>
      <c r="P321" s="153" t="s">
        <v>35</v>
      </c>
      <c r="Q321" s="44"/>
      <c r="R321" s="42"/>
      <c r="S321" s="76"/>
      <c r="T321" s="88"/>
      <c r="U321" s="102"/>
      <c r="V321" s="88"/>
      <c r="W321" s="220"/>
      <c r="X321" s="115"/>
      <c r="Y321" s="68"/>
      <c r="Z321" s="24"/>
      <c r="AA321" s="24"/>
      <c r="AB321" s="136"/>
      <c r="AC321" s="128"/>
      <c r="AD321" s="150"/>
      <c r="AE321" s="153"/>
      <c r="AF321" s="153"/>
    </row>
    <row r="322" spans="1:32">
      <c r="A322" s="19" t="s">
        <v>2622</v>
      </c>
      <c r="B322" s="19" t="s">
        <v>2645</v>
      </c>
      <c r="C322" s="56">
        <v>1</v>
      </c>
      <c r="D322" s="85" t="s">
        <v>22</v>
      </c>
      <c r="E322" s="77" t="s">
        <v>24</v>
      </c>
      <c r="F322" s="157">
        <v>191.67</v>
      </c>
      <c r="G322" s="32">
        <f t="shared" si="69"/>
        <v>0.18</v>
      </c>
      <c r="H322" s="68">
        <f t="shared" si="68"/>
        <v>157.1694</v>
      </c>
      <c r="I322" s="178"/>
      <c r="J322" s="179"/>
      <c r="K322" s="179"/>
      <c r="L322" s="136" t="s">
        <v>24</v>
      </c>
      <c r="M322" s="128" t="s">
        <v>24</v>
      </c>
      <c r="N322" s="151" t="s">
        <v>697</v>
      </c>
      <c r="O322" s="20" t="s">
        <v>643</v>
      </c>
      <c r="P322" s="153" t="s">
        <v>35</v>
      </c>
      <c r="Q322" s="44"/>
      <c r="R322" s="42"/>
      <c r="S322" s="76"/>
      <c r="T322" s="88"/>
      <c r="U322" s="102"/>
      <c r="V322" s="88"/>
      <c r="W322" s="220"/>
      <c r="X322" s="115"/>
      <c r="Y322" s="68"/>
      <c r="Z322" s="24"/>
      <c r="AA322" s="24"/>
      <c r="AB322" s="136"/>
      <c r="AC322" s="128"/>
      <c r="AD322" s="150"/>
      <c r="AE322" s="153"/>
      <c r="AF322" s="153"/>
    </row>
    <row r="323" spans="1:32">
      <c r="A323" s="19" t="s">
        <v>2623</v>
      </c>
      <c r="B323" s="19" t="s">
        <v>2646</v>
      </c>
      <c r="C323" s="56">
        <v>1</v>
      </c>
      <c r="D323" s="85" t="s">
        <v>22</v>
      </c>
      <c r="E323" s="77" t="s">
        <v>24</v>
      </c>
      <c r="F323" s="157">
        <v>575</v>
      </c>
      <c r="G323" s="32">
        <f t="shared" si="69"/>
        <v>0.18</v>
      </c>
      <c r="H323" s="68">
        <f t="shared" si="68"/>
        <v>471.5</v>
      </c>
      <c r="I323" s="178"/>
      <c r="J323" s="179"/>
      <c r="K323" s="179"/>
      <c r="L323" s="136" t="s">
        <v>24</v>
      </c>
      <c r="M323" s="128" t="s">
        <v>24</v>
      </c>
      <c r="N323" s="151" t="s">
        <v>697</v>
      </c>
      <c r="O323" s="20" t="s">
        <v>643</v>
      </c>
      <c r="P323" s="153" t="s">
        <v>35</v>
      </c>
      <c r="Q323" s="44"/>
      <c r="R323" s="42"/>
      <c r="S323" s="76"/>
      <c r="T323" s="88"/>
      <c r="U323" s="102"/>
      <c r="V323" s="88"/>
      <c r="W323" s="220"/>
      <c r="X323" s="115"/>
      <c r="Y323" s="68"/>
      <c r="Z323" s="24"/>
      <c r="AA323" s="24"/>
      <c r="AB323" s="136"/>
      <c r="AC323" s="128"/>
      <c r="AD323" s="150"/>
      <c r="AE323" s="153"/>
      <c r="AF323" s="153"/>
    </row>
    <row r="324" spans="1:32">
      <c r="A324" s="169" t="s">
        <v>695</v>
      </c>
      <c r="B324" s="169" t="s">
        <v>696</v>
      </c>
      <c r="C324" s="208">
        <v>1</v>
      </c>
      <c r="D324" s="204" t="s">
        <v>22</v>
      </c>
      <c r="E324" s="204" t="s">
        <v>695</v>
      </c>
      <c r="F324" s="205">
        <v>1049.17</v>
      </c>
      <c r="G324" s="271">
        <f>rv_mm_hg</f>
        <v>0.2</v>
      </c>
      <c r="H324" s="178">
        <f t="shared" ref="H324:H352" si="70">F324-(F324*G324)</f>
        <v>839.33600000000001</v>
      </c>
      <c r="I324" s="178" t="s">
        <v>641</v>
      </c>
      <c r="J324" s="179">
        <f>mm_3pl</f>
        <v>40</v>
      </c>
      <c r="K324" s="179">
        <f>H324+J324</f>
        <v>879.33600000000001</v>
      </c>
      <c r="L324" s="136" t="s">
        <v>24</v>
      </c>
      <c r="M324" s="128">
        <v>0.6</v>
      </c>
      <c r="N324" s="150" t="s">
        <v>697</v>
      </c>
      <c r="O324" s="153" t="s">
        <v>643</v>
      </c>
      <c r="P324" s="153" t="s">
        <v>644</v>
      </c>
      <c r="Q324" s="217" t="s">
        <v>695</v>
      </c>
      <c r="R324" s="218" t="s">
        <v>696</v>
      </c>
      <c r="S324" s="189">
        <v>1</v>
      </c>
      <c r="T324" s="209" t="s">
        <v>22</v>
      </c>
      <c r="U324" s="209" t="s">
        <v>695</v>
      </c>
      <c r="V324" s="209">
        <v>1065.83</v>
      </c>
      <c r="W324" s="219">
        <f>rv_mm_hg</f>
        <v>0.2</v>
      </c>
      <c r="X324" s="114">
        <f t="shared" ref="X324:X352" si="71">V324-(V324*W324)</f>
        <v>852.66399999999999</v>
      </c>
      <c r="Y324" s="114" t="s">
        <v>641</v>
      </c>
      <c r="Z324" s="124">
        <f>mm_3pl</f>
        <v>40</v>
      </c>
      <c r="AA324" s="124">
        <f>X324+Z324</f>
        <v>892.66399999999999</v>
      </c>
      <c r="AB324" s="136" t="s">
        <v>24</v>
      </c>
      <c r="AC324" s="128">
        <v>0.6</v>
      </c>
      <c r="AD324" s="150" t="s">
        <v>697</v>
      </c>
      <c r="AE324" s="153" t="s">
        <v>643</v>
      </c>
      <c r="AF324" s="153" t="s">
        <v>644</v>
      </c>
    </row>
    <row r="325" spans="1:32">
      <c r="A325" s="18" t="s">
        <v>698</v>
      </c>
      <c r="B325" s="19" t="s">
        <v>699</v>
      </c>
      <c r="C325" s="56">
        <v>1</v>
      </c>
      <c r="D325" s="85" t="s">
        <v>22</v>
      </c>
      <c r="E325" s="77" t="s">
        <v>24</v>
      </c>
      <c r="F325" s="157">
        <v>200</v>
      </c>
      <c r="G325" s="32">
        <f t="shared" ref="G325:G331" si="72">rv_mm_hg_cto</f>
        <v>0.18</v>
      </c>
      <c r="H325" s="68">
        <f t="shared" si="70"/>
        <v>164</v>
      </c>
      <c r="I325" s="68"/>
      <c r="J325" s="24"/>
      <c r="K325" s="24"/>
      <c r="L325" s="136" t="s">
        <v>24</v>
      </c>
      <c r="M325" s="128" t="s">
        <v>24</v>
      </c>
      <c r="N325" s="151" t="s">
        <v>697</v>
      </c>
      <c r="O325" s="20" t="s">
        <v>643</v>
      </c>
      <c r="P325" s="153" t="s">
        <v>35</v>
      </c>
      <c r="Q325" s="39" t="s">
        <v>698</v>
      </c>
      <c r="R325" s="40" t="s">
        <v>699</v>
      </c>
      <c r="S325" s="64">
        <v>1</v>
      </c>
      <c r="T325" s="87" t="s">
        <v>22</v>
      </c>
      <c r="U325" s="77" t="s">
        <v>24</v>
      </c>
      <c r="V325" s="210">
        <v>216.67</v>
      </c>
      <c r="W325" s="48">
        <f t="shared" ref="W325:W331" si="73">rv_mm_hg_cto</f>
        <v>0.18</v>
      </c>
      <c r="X325" s="68">
        <f t="shared" si="71"/>
        <v>177.6694</v>
      </c>
      <c r="Y325" s="68"/>
      <c r="Z325" s="24"/>
      <c r="AA325" s="24"/>
      <c r="AB325" s="136" t="s">
        <v>24</v>
      </c>
      <c r="AC325" s="128" t="s">
        <v>24</v>
      </c>
      <c r="AD325" s="150" t="s">
        <v>697</v>
      </c>
      <c r="AE325" s="153" t="s">
        <v>643</v>
      </c>
      <c r="AF325" s="153" t="s">
        <v>35</v>
      </c>
    </row>
    <row r="326" spans="1:32">
      <c r="A326" s="18" t="s">
        <v>700</v>
      </c>
      <c r="B326" s="19" t="s">
        <v>701</v>
      </c>
      <c r="C326" s="56">
        <v>1</v>
      </c>
      <c r="D326" s="85" t="s">
        <v>22</v>
      </c>
      <c r="E326" s="77" t="s">
        <v>24</v>
      </c>
      <c r="F326" s="157">
        <v>191.67</v>
      </c>
      <c r="G326" s="32">
        <f t="shared" si="72"/>
        <v>0.18</v>
      </c>
      <c r="H326" s="68">
        <f t="shared" si="70"/>
        <v>157.1694</v>
      </c>
      <c r="I326" s="68"/>
      <c r="J326" s="24"/>
      <c r="K326" s="24"/>
      <c r="L326" s="136" t="s">
        <v>24</v>
      </c>
      <c r="M326" s="128" t="s">
        <v>24</v>
      </c>
      <c r="N326" s="151" t="s">
        <v>697</v>
      </c>
      <c r="O326" s="20" t="s">
        <v>643</v>
      </c>
      <c r="P326" s="153" t="s">
        <v>35</v>
      </c>
      <c r="Q326" s="39" t="s">
        <v>700</v>
      </c>
      <c r="R326" s="40" t="s">
        <v>701</v>
      </c>
      <c r="S326" s="64">
        <v>1</v>
      </c>
      <c r="T326" s="87" t="s">
        <v>22</v>
      </c>
      <c r="U326" s="77" t="s">
        <v>24</v>
      </c>
      <c r="V326" s="210">
        <v>208.33</v>
      </c>
      <c r="W326" s="48">
        <f t="shared" si="73"/>
        <v>0.18</v>
      </c>
      <c r="X326" s="68">
        <f t="shared" si="71"/>
        <v>170.8306</v>
      </c>
      <c r="Y326" s="68"/>
      <c r="Z326" s="24"/>
      <c r="AA326" s="24"/>
      <c r="AB326" s="136" t="s">
        <v>24</v>
      </c>
      <c r="AC326" s="128" t="s">
        <v>24</v>
      </c>
      <c r="AD326" s="150" t="s">
        <v>697</v>
      </c>
      <c r="AE326" s="153" t="s">
        <v>643</v>
      </c>
      <c r="AF326" s="153" t="s">
        <v>35</v>
      </c>
    </row>
    <row r="327" spans="1:32">
      <c r="A327" s="18" t="s">
        <v>702</v>
      </c>
      <c r="B327" s="19" t="s">
        <v>703</v>
      </c>
      <c r="C327" s="56">
        <v>1</v>
      </c>
      <c r="D327" s="85" t="s">
        <v>22</v>
      </c>
      <c r="E327" s="77" t="s">
        <v>24</v>
      </c>
      <c r="F327" s="157">
        <v>575</v>
      </c>
      <c r="G327" s="32">
        <f t="shared" si="72"/>
        <v>0.18</v>
      </c>
      <c r="H327" s="68">
        <f t="shared" si="70"/>
        <v>471.5</v>
      </c>
      <c r="I327" s="68"/>
      <c r="J327" s="24"/>
      <c r="K327" s="24"/>
      <c r="L327" s="136" t="s">
        <v>24</v>
      </c>
      <c r="M327" s="128" t="s">
        <v>24</v>
      </c>
      <c r="N327" s="151" t="s">
        <v>697</v>
      </c>
      <c r="O327" s="20" t="s">
        <v>643</v>
      </c>
      <c r="P327" s="153" t="s">
        <v>35</v>
      </c>
      <c r="Q327" s="39" t="s">
        <v>702</v>
      </c>
      <c r="R327" s="40" t="s">
        <v>703</v>
      </c>
      <c r="S327" s="64">
        <v>1</v>
      </c>
      <c r="T327" s="87" t="s">
        <v>22</v>
      </c>
      <c r="U327" s="77" t="s">
        <v>24</v>
      </c>
      <c r="V327" s="210">
        <v>625</v>
      </c>
      <c r="W327" s="48">
        <f t="shared" si="73"/>
        <v>0.18</v>
      </c>
      <c r="X327" s="68">
        <f t="shared" si="71"/>
        <v>512.5</v>
      </c>
      <c r="Y327" s="68"/>
      <c r="Z327" s="24"/>
      <c r="AA327" s="24"/>
      <c r="AB327" s="136" t="s">
        <v>24</v>
      </c>
      <c r="AC327" s="128" t="s">
        <v>24</v>
      </c>
      <c r="AD327" s="150" t="s">
        <v>697</v>
      </c>
      <c r="AE327" s="153" t="s">
        <v>643</v>
      </c>
      <c r="AF327" s="153" t="s">
        <v>35</v>
      </c>
    </row>
    <row r="328" spans="1:32">
      <c r="A328" s="18" t="s">
        <v>704</v>
      </c>
      <c r="B328" s="19" t="s">
        <v>705</v>
      </c>
      <c r="C328" s="56">
        <v>1</v>
      </c>
      <c r="D328" s="85" t="s">
        <v>22</v>
      </c>
      <c r="E328" s="77" t="s">
        <v>24</v>
      </c>
      <c r="F328" s="157">
        <v>958.33</v>
      </c>
      <c r="G328" s="32">
        <f t="shared" si="72"/>
        <v>0.18</v>
      </c>
      <c r="H328" s="68">
        <f t="shared" si="70"/>
        <v>785.8306</v>
      </c>
      <c r="I328" s="68"/>
      <c r="J328" s="24"/>
      <c r="K328" s="24"/>
      <c r="L328" s="136" t="s">
        <v>24</v>
      </c>
      <c r="M328" s="128" t="s">
        <v>24</v>
      </c>
      <c r="N328" s="151" t="s">
        <v>697</v>
      </c>
      <c r="O328" s="20" t="s">
        <v>643</v>
      </c>
      <c r="P328" s="153" t="s">
        <v>35</v>
      </c>
      <c r="Q328" s="39" t="s">
        <v>704</v>
      </c>
      <c r="R328" s="40" t="s">
        <v>705</v>
      </c>
      <c r="S328" s="64">
        <v>1</v>
      </c>
      <c r="T328" s="87" t="s">
        <v>22</v>
      </c>
      <c r="U328" s="77" t="s">
        <v>24</v>
      </c>
      <c r="V328" s="210">
        <v>1041.67</v>
      </c>
      <c r="W328" s="48">
        <f t="shared" si="73"/>
        <v>0.18</v>
      </c>
      <c r="X328" s="68">
        <f t="shared" si="71"/>
        <v>854.1694</v>
      </c>
      <c r="Y328" s="68"/>
      <c r="Z328" s="24"/>
      <c r="AA328" s="24"/>
      <c r="AB328" s="136" t="s">
        <v>24</v>
      </c>
      <c r="AC328" s="128" t="s">
        <v>24</v>
      </c>
      <c r="AD328" s="150" t="s">
        <v>697</v>
      </c>
      <c r="AE328" s="153" t="s">
        <v>643</v>
      </c>
      <c r="AF328" s="153" t="s">
        <v>35</v>
      </c>
    </row>
    <row r="329" spans="1:32">
      <c r="A329" s="18" t="s">
        <v>706</v>
      </c>
      <c r="B329" s="19" t="s">
        <v>707</v>
      </c>
      <c r="C329" s="56">
        <v>1</v>
      </c>
      <c r="D329" s="85" t="s">
        <v>22</v>
      </c>
      <c r="E329" s="77" t="s">
        <v>24</v>
      </c>
      <c r="F329" s="157">
        <v>191.67</v>
      </c>
      <c r="G329" s="32">
        <f t="shared" si="72"/>
        <v>0.18</v>
      </c>
      <c r="H329" s="68">
        <f t="shared" si="70"/>
        <v>157.1694</v>
      </c>
      <c r="I329" s="68"/>
      <c r="J329" s="24"/>
      <c r="K329" s="24"/>
      <c r="L329" s="136" t="s">
        <v>24</v>
      </c>
      <c r="M329" s="128" t="s">
        <v>24</v>
      </c>
      <c r="N329" s="151" t="s">
        <v>697</v>
      </c>
      <c r="O329" s="20" t="s">
        <v>643</v>
      </c>
      <c r="P329" s="153" t="s">
        <v>35</v>
      </c>
      <c r="Q329" s="39" t="s">
        <v>706</v>
      </c>
      <c r="R329" s="40" t="s">
        <v>707</v>
      </c>
      <c r="S329" s="64">
        <v>1</v>
      </c>
      <c r="T329" s="87" t="s">
        <v>22</v>
      </c>
      <c r="U329" s="77" t="s">
        <v>24</v>
      </c>
      <c r="V329" s="210">
        <v>208.33</v>
      </c>
      <c r="W329" s="48">
        <f t="shared" si="73"/>
        <v>0.18</v>
      </c>
      <c r="X329" s="68">
        <f t="shared" si="71"/>
        <v>170.8306</v>
      </c>
      <c r="Y329" s="68"/>
      <c r="Z329" s="24"/>
      <c r="AA329" s="24"/>
      <c r="AB329" s="136" t="s">
        <v>24</v>
      </c>
      <c r="AC329" s="128" t="s">
        <v>24</v>
      </c>
      <c r="AD329" s="150" t="s">
        <v>697</v>
      </c>
      <c r="AE329" s="153" t="s">
        <v>643</v>
      </c>
      <c r="AF329" s="153" t="s">
        <v>35</v>
      </c>
    </row>
    <row r="330" spans="1:32">
      <c r="A330" s="18" t="s">
        <v>708</v>
      </c>
      <c r="B330" s="19" t="s">
        <v>709</v>
      </c>
      <c r="C330" s="56">
        <v>1</v>
      </c>
      <c r="D330" s="85" t="s">
        <v>22</v>
      </c>
      <c r="E330" s="77" t="s">
        <v>24</v>
      </c>
      <c r="F330" s="157">
        <v>575</v>
      </c>
      <c r="G330" s="32">
        <f t="shared" si="72"/>
        <v>0.18</v>
      </c>
      <c r="H330" s="68">
        <f t="shared" si="70"/>
        <v>471.5</v>
      </c>
      <c r="I330" s="68"/>
      <c r="J330" s="24"/>
      <c r="K330" s="24"/>
      <c r="L330" s="136" t="s">
        <v>24</v>
      </c>
      <c r="M330" s="128" t="s">
        <v>24</v>
      </c>
      <c r="N330" s="151" t="s">
        <v>697</v>
      </c>
      <c r="O330" s="20" t="s">
        <v>643</v>
      </c>
      <c r="P330" s="153" t="s">
        <v>35</v>
      </c>
      <c r="Q330" s="39" t="s">
        <v>708</v>
      </c>
      <c r="R330" s="40" t="s">
        <v>709</v>
      </c>
      <c r="S330" s="64">
        <v>1</v>
      </c>
      <c r="T330" s="87" t="s">
        <v>22</v>
      </c>
      <c r="U330" s="77" t="s">
        <v>24</v>
      </c>
      <c r="V330" s="210">
        <v>625</v>
      </c>
      <c r="W330" s="48">
        <f t="shared" si="73"/>
        <v>0.18</v>
      </c>
      <c r="X330" s="68">
        <f t="shared" si="71"/>
        <v>512.5</v>
      </c>
      <c r="Y330" s="68"/>
      <c r="Z330" s="24"/>
      <c r="AA330" s="24"/>
      <c r="AB330" s="136" t="s">
        <v>24</v>
      </c>
      <c r="AC330" s="128" t="s">
        <v>24</v>
      </c>
      <c r="AD330" s="150" t="s">
        <v>697</v>
      </c>
      <c r="AE330" s="153" t="s">
        <v>643</v>
      </c>
      <c r="AF330" s="153" t="s">
        <v>35</v>
      </c>
    </row>
    <row r="331" spans="1:32">
      <c r="A331" s="18" t="s">
        <v>710</v>
      </c>
      <c r="B331" s="19" t="s">
        <v>711</v>
      </c>
      <c r="C331" s="56">
        <v>1</v>
      </c>
      <c r="D331" s="85" t="s">
        <v>22</v>
      </c>
      <c r="E331" s="77" t="s">
        <v>24</v>
      </c>
      <c r="F331" s="157">
        <v>95.83</v>
      </c>
      <c r="G331" s="32">
        <f t="shared" si="72"/>
        <v>0.18</v>
      </c>
      <c r="H331" s="68">
        <f t="shared" si="70"/>
        <v>78.580600000000004</v>
      </c>
      <c r="I331" s="68"/>
      <c r="J331" s="24"/>
      <c r="K331" s="24"/>
      <c r="L331" s="136" t="s">
        <v>24</v>
      </c>
      <c r="M331" s="128" t="s">
        <v>24</v>
      </c>
      <c r="N331" s="151" t="s">
        <v>697</v>
      </c>
      <c r="O331" s="20" t="s">
        <v>643</v>
      </c>
      <c r="P331" s="153" t="s">
        <v>35</v>
      </c>
      <c r="Q331" s="39" t="s">
        <v>710</v>
      </c>
      <c r="R331" s="40" t="s">
        <v>711</v>
      </c>
      <c r="S331" s="64">
        <v>1</v>
      </c>
      <c r="T331" s="87" t="s">
        <v>22</v>
      </c>
      <c r="U331" s="77" t="s">
        <v>24</v>
      </c>
      <c r="V331" s="210">
        <v>104.17</v>
      </c>
      <c r="W331" s="48">
        <f t="shared" si="73"/>
        <v>0.18</v>
      </c>
      <c r="X331" s="68">
        <f t="shared" si="71"/>
        <v>85.419399999999996</v>
      </c>
      <c r="Y331" s="68"/>
      <c r="Z331" s="24"/>
      <c r="AA331" s="24"/>
      <c r="AB331" s="136" t="s">
        <v>24</v>
      </c>
      <c r="AC331" s="128" t="s">
        <v>24</v>
      </c>
      <c r="AD331" s="150" t="s">
        <v>697</v>
      </c>
      <c r="AE331" s="153" t="s">
        <v>643</v>
      </c>
      <c r="AF331" s="153" t="s">
        <v>35</v>
      </c>
    </row>
    <row r="332" spans="1:32">
      <c r="A332" s="18" t="s">
        <v>712</v>
      </c>
      <c r="B332" s="19" t="s">
        <v>713</v>
      </c>
      <c r="C332" s="56">
        <v>1</v>
      </c>
      <c r="D332" s="85" t="s">
        <v>22</v>
      </c>
      <c r="E332" s="77" t="s">
        <v>712</v>
      </c>
      <c r="F332" s="96">
        <v>82.5</v>
      </c>
      <c r="G332" s="32">
        <f>rv_apple_acc_mac</f>
        <v>0.17</v>
      </c>
      <c r="H332" s="68">
        <f t="shared" si="70"/>
        <v>68.474999999999994</v>
      </c>
      <c r="I332" s="68"/>
      <c r="J332" s="24"/>
      <c r="K332" s="24"/>
      <c r="L332" s="136" t="s">
        <v>24</v>
      </c>
      <c r="M332" s="128">
        <v>0.02</v>
      </c>
      <c r="N332" s="151" t="s">
        <v>164</v>
      </c>
      <c r="O332" s="20" t="s">
        <v>165</v>
      </c>
      <c r="P332" s="153" t="s">
        <v>166</v>
      </c>
      <c r="Q332" s="39" t="s">
        <v>712</v>
      </c>
      <c r="R332" s="40" t="s">
        <v>713</v>
      </c>
      <c r="S332" s="64">
        <v>1</v>
      </c>
      <c r="T332" s="87" t="s">
        <v>22</v>
      </c>
      <c r="U332" s="77" t="s">
        <v>712</v>
      </c>
      <c r="V332" s="210">
        <v>82.5</v>
      </c>
      <c r="W332" s="48">
        <f>rv_apple_acc_mac</f>
        <v>0.17</v>
      </c>
      <c r="X332" s="68">
        <f t="shared" si="71"/>
        <v>68.474999999999994</v>
      </c>
      <c r="Y332" s="68"/>
      <c r="Z332" s="24"/>
      <c r="AA332" s="24"/>
      <c r="AB332" s="136" t="s">
        <v>24</v>
      </c>
      <c r="AC332" s="128">
        <v>0.02</v>
      </c>
      <c r="AD332" s="150" t="s">
        <v>164</v>
      </c>
      <c r="AE332" s="153" t="s">
        <v>165</v>
      </c>
      <c r="AF332" s="153" t="s">
        <v>166</v>
      </c>
    </row>
    <row r="333" spans="1:32">
      <c r="A333" s="18" t="s">
        <v>714</v>
      </c>
      <c r="B333" s="19" t="s">
        <v>715</v>
      </c>
      <c r="C333" s="56">
        <v>1</v>
      </c>
      <c r="D333" s="85" t="s">
        <v>22</v>
      </c>
      <c r="E333" s="77" t="s">
        <v>714</v>
      </c>
      <c r="F333" s="85">
        <v>124.17</v>
      </c>
      <c r="G333" s="32">
        <f>rv_apple_acc_mac</f>
        <v>0.17</v>
      </c>
      <c r="H333" s="68">
        <f t="shared" si="70"/>
        <v>103.0611</v>
      </c>
      <c r="I333" s="68"/>
      <c r="J333" s="24"/>
      <c r="K333" s="24"/>
      <c r="L333" s="136" t="s">
        <v>24</v>
      </c>
      <c r="M333" s="128">
        <v>0.02</v>
      </c>
      <c r="N333" s="151" t="s">
        <v>164</v>
      </c>
      <c r="O333" s="153" t="s">
        <v>165</v>
      </c>
      <c r="P333" s="153" t="s">
        <v>166</v>
      </c>
      <c r="Q333" s="39" t="s">
        <v>714</v>
      </c>
      <c r="R333" s="40" t="s">
        <v>715</v>
      </c>
      <c r="S333" s="64">
        <v>1</v>
      </c>
      <c r="T333" s="87" t="s">
        <v>22</v>
      </c>
      <c r="U333" s="77" t="s">
        <v>714</v>
      </c>
      <c r="V333" s="87">
        <v>124.17</v>
      </c>
      <c r="W333" s="48">
        <f>rv_apple_acc_mac</f>
        <v>0.17</v>
      </c>
      <c r="X333" s="68">
        <f t="shared" si="71"/>
        <v>103.0611</v>
      </c>
      <c r="Y333" s="68"/>
      <c r="Z333" s="24"/>
      <c r="AA333" s="24"/>
      <c r="AB333" s="136" t="s">
        <v>24</v>
      </c>
      <c r="AC333" s="128">
        <v>0.02</v>
      </c>
      <c r="AD333" s="150" t="s">
        <v>164</v>
      </c>
      <c r="AE333" s="153" t="s">
        <v>165</v>
      </c>
      <c r="AF333" s="153" t="s">
        <v>166</v>
      </c>
    </row>
    <row r="334" spans="1:32">
      <c r="A334" s="18" t="s">
        <v>716</v>
      </c>
      <c r="B334" s="19" t="s">
        <v>717</v>
      </c>
      <c r="C334" s="56">
        <v>1</v>
      </c>
      <c r="D334" s="85" t="s">
        <v>22</v>
      </c>
      <c r="E334" s="77" t="s">
        <v>716</v>
      </c>
      <c r="F334" s="85">
        <v>124.17</v>
      </c>
      <c r="G334" s="32">
        <f>rv_apple_acc_mac</f>
        <v>0.17</v>
      </c>
      <c r="H334" s="68">
        <f t="shared" si="70"/>
        <v>103.0611</v>
      </c>
      <c r="I334" s="68"/>
      <c r="J334" s="24"/>
      <c r="K334" s="24"/>
      <c r="L334" s="136" t="s">
        <v>24</v>
      </c>
      <c r="M334" s="128">
        <v>0.05</v>
      </c>
      <c r="N334" s="151" t="s">
        <v>164</v>
      </c>
      <c r="O334" s="153" t="s">
        <v>165</v>
      </c>
      <c r="P334" s="153" t="s">
        <v>166</v>
      </c>
      <c r="Q334" s="39" t="s">
        <v>716</v>
      </c>
      <c r="R334" s="40" t="s">
        <v>717</v>
      </c>
      <c r="S334" s="64">
        <v>1</v>
      </c>
      <c r="T334" s="87" t="s">
        <v>22</v>
      </c>
      <c r="U334" s="77" t="s">
        <v>716</v>
      </c>
      <c r="V334" s="87">
        <v>124.17</v>
      </c>
      <c r="W334" s="48">
        <f>rv_apple_acc_mac</f>
        <v>0.17</v>
      </c>
      <c r="X334" s="68">
        <f t="shared" si="71"/>
        <v>103.0611</v>
      </c>
      <c r="Y334" s="68"/>
      <c r="Z334" s="24"/>
      <c r="AA334" s="24"/>
      <c r="AB334" s="136" t="s">
        <v>24</v>
      </c>
      <c r="AC334" s="128">
        <v>0.05</v>
      </c>
      <c r="AD334" s="150" t="s">
        <v>164</v>
      </c>
      <c r="AE334" s="153" t="s">
        <v>165</v>
      </c>
      <c r="AF334" s="153" t="s">
        <v>166</v>
      </c>
    </row>
    <row r="335" spans="1:32">
      <c r="A335" s="18" t="s">
        <v>718</v>
      </c>
      <c r="B335" s="19" t="s">
        <v>719</v>
      </c>
      <c r="C335" s="56">
        <v>1</v>
      </c>
      <c r="D335" s="85" t="s">
        <v>22</v>
      </c>
      <c r="E335" s="77" t="s">
        <v>718</v>
      </c>
      <c r="F335" s="85">
        <v>29.17</v>
      </c>
      <c r="G335" s="32">
        <f>rv_apple_acc_mac</f>
        <v>0.17</v>
      </c>
      <c r="H335" s="68">
        <f t="shared" si="70"/>
        <v>24.211100000000002</v>
      </c>
      <c r="I335" s="68"/>
      <c r="J335" s="24"/>
      <c r="K335" s="24"/>
      <c r="L335" s="137" t="s">
        <v>24</v>
      </c>
      <c r="M335" s="128">
        <v>0.02</v>
      </c>
      <c r="N335" s="150" t="s">
        <v>164</v>
      </c>
      <c r="O335" s="153" t="s">
        <v>165</v>
      </c>
      <c r="P335" s="153" t="s">
        <v>166</v>
      </c>
      <c r="Q335" s="39" t="s">
        <v>718</v>
      </c>
      <c r="R335" s="40" t="s">
        <v>719</v>
      </c>
      <c r="S335" s="64">
        <v>1</v>
      </c>
      <c r="T335" s="87" t="s">
        <v>22</v>
      </c>
      <c r="U335" s="77" t="s">
        <v>718</v>
      </c>
      <c r="V335" s="87">
        <v>29.17</v>
      </c>
      <c r="W335" s="48">
        <f>rv_apple_acc_mac</f>
        <v>0.17</v>
      </c>
      <c r="X335" s="68">
        <f t="shared" si="71"/>
        <v>24.211100000000002</v>
      </c>
      <c r="Y335" s="68"/>
      <c r="Z335" s="24"/>
      <c r="AA335" s="24"/>
      <c r="AB335" s="137" t="s">
        <v>24</v>
      </c>
      <c r="AC335" s="128">
        <v>0.02</v>
      </c>
      <c r="AD335" s="150" t="s">
        <v>164</v>
      </c>
      <c r="AE335" s="153" t="s">
        <v>165</v>
      </c>
      <c r="AF335" s="153" t="s">
        <v>166</v>
      </c>
    </row>
    <row r="336" spans="1:32">
      <c r="A336" s="18" t="s">
        <v>720</v>
      </c>
      <c r="B336" s="19" t="s">
        <v>721</v>
      </c>
      <c r="C336" s="56">
        <v>1</v>
      </c>
      <c r="D336" s="85" t="s">
        <v>22</v>
      </c>
      <c r="E336" s="77" t="s">
        <v>720</v>
      </c>
      <c r="F336" s="85">
        <v>20.83</v>
      </c>
      <c r="G336" s="32">
        <f>rv_apple_acc_mac</f>
        <v>0.17</v>
      </c>
      <c r="H336" s="68">
        <f t="shared" si="70"/>
        <v>17.288899999999998</v>
      </c>
      <c r="I336" s="68"/>
      <c r="J336" s="24"/>
      <c r="K336" s="24"/>
      <c r="L336" s="137" t="s">
        <v>24</v>
      </c>
      <c r="M336" s="128">
        <v>0.02</v>
      </c>
      <c r="N336" s="151" t="s">
        <v>164</v>
      </c>
      <c r="O336" s="153" t="s">
        <v>165</v>
      </c>
      <c r="P336" s="153" t="s">
        <v>166</v>
      </c>
      <c r="Q336" s="39" t="s">
        <v>720</v>
      </c>
      <c r="R336" s="40" t="s">
        <v>721</v>
      </c>
      <c r="S336" s="64">
        <v>1</v>
      </c>
      <c r="T336" s="87" t="s">
        <v>22</v>
      </c>
      <c r="U336" s="77" t="s">
        <v>720</v>
      </c>
      <c r="V336" s="87">
        <v>20.83</v>
      </c>
      <c r="W336" s="48">
        <f>rv_apple_acc_mac</f>
        <v>0.17</v>
      </c>
      <c r="X336" s="68">
        <f t="shared" si="71"/>
        <v>17.288899999999998</v>
      </c>
      <c r="Y336" s="68"/>
      <c r="Z336" s="24"/>
      <c r="AA336" s="24"/>
      <c r="AB336" s="137" t="s">
        <v>24</v>
      </c>
      <c r="AC336" s="128">
        <v>0.02</v>
      </c>
      <c r="AD336" s="150" t="s">
        <v>164</v>
      </c>
      <c r="AE336" s="153" t="s">
        <v>165</v>
      </c>
      <c r="AF336" s="153" t="s">
        <v>166</v>
      </c>
    </row>
    <row r="337" spans="1:32">
      <c r="A337" s="18" t="s">
        <v>722</v>
      </c>
      <c r="B337" s="19" t="s">
        <v>723</v>
      </c>
      <c r="C337" s="56">
        <v>1</v>
      </c>
      <c r="D337" s="85" t="s">
        <v>220</v>
      </c>
      <c r="E337" s="77" t="s">
        <v>722</v>
      </c>
      <c r="F337" s="85">
        <v>67.319999999999993</v>
      </c>
      <c r="G337" s="32">
        <f t="shared" ref="G337:G347" si="74">rv_20</f>
        <v>0.2</v>
      </c>
      <c r="H337" s="68">
        <f t="shared" si="70"/>
        <v>53.855999999999995</v>
      </c>
      <c r="I337" s="68"/>
      <c r="J337" s="24"/>
      <c r="K337" s="24"/>
      <c r="L337" s="137" t="s">
        <v>24</v>
      </c>
      <c r="M337" s="128" t="s">
        <v>24</v>
      </c>
      <c r="N337" s="151" t="s">
        <v>164</v>
      </c>
      <c r="O337" s="153" t="s">
        <v>165</v>
      </c>
      <c r="P337" s="153" t="s">
        <v>166</v>
      </c>
      <c r="Q337" s="39" t="s">
        <v>722</v>
      </c>
      <c r="R337" s="40" t="s">
        <v>723</v>
      </c>
      <c r="S337" s="64">
        <v>1</v>
      </c>
      <c r="T337" s="87" t="s">
        <v>220</v>
      </c>
      <c r="U337" s="77" t="s">
        <v>722</v>
      </c>
      <c r="V337" s="87">
        <v>67.319999999999993</v>
      </c>
      <c r="W337" s="48">
        <f t="shared" ref="W337:W347" si="75">rv_20</f>
        <v>0.2</v>
      </c>
      <c r="X337" s="68">
        <f t="shared" si="71"/>
        <v>53.855999999999995</v>
      </c>
      <c r="Y337" s="68"/>
      <c r="Z337" s="24"/>
      <c r="AA337" s="24"/>
      <c r="AB337" s="137" t="s">
        <v>24</v>
      </c>
      <c r="AC337" s="128" t="s">
        <v>24</v>
      </c>
      <c r="AD337" s="150" t="s">
        <v>164</v>
      </c>
      <c r="AE337" s="153" t="s">
        <v>165</v>
      </c>
      <c r="AF337" s="153" t="s">
        <v>166</v>
      </c>
    </row>
    <row r="338" spans="1:32">
      <c r="A338" s="18" t="s">
        <v>724</v>
      </c>
      <c r="B338" s="19" t="s">
        <v>725</v>
      </c>
      <c r="C338" s="56">
        <v>1</v>
      </c>
      <c r="D338" s="85" t="s">
        <v>225</v>
      </c>
      <c r="E338" s="77" t="s">
        <v>724</v>
      </c>
      <c r="F338" s="85">
        <v>60</v>
      </c>
      <c r="G338" s="32">
        <f t="shared" si="74"/>
        <v>0.2</v>
      </c>
      <c r="H338" s="68">
        <f t="shared" si="70"/>
        <v>48</v>
      </c>
      <c r="I338" s="68"/>
      <c r="J338" s="24"/>
      <c r="K338" s="24"/>
      <c r="L338" s="137" t="s">
        <v>24</v>
      </c>
      <c r="M338" s="128" t="s">
        <v>24</v>
      </c>
      <c r="N338" s="151" t="s">
        <v>164</v>
      </c>
      <c r="O338" s="153" t="s">
        <v>165</v>
      </c>
      <c r="P338" s="153" t="s">
        <v>166</v>
      </c>
      <c r="Q338" s="39" t="s">
        <v>724</v>
      </c>
      <c r="R338" s="40" t="s">
        <v>725</v>
      </c>
      <c r="S338" s="64">
        <v>1</v>
      </c>
      <c r="T338" s="87" t="s">
        <v>225</v>
      </c>
      <c r="U338" s="77" t="s">
        <v>724</v>
      </c>
      <c r="V338" s="87">
        <v>60</v>
      </c>
      <c r="W338" s="48">
        <f t="shared" si="75"/>
        <v>0.2</v>
      </c>
      <c r="X338" s="68">
        <f t="shared" si="71"/>
        <v>48</v>
      </c>
      <c r="Y338" s="68"/>
      <c r="Z338" s="24"/>
      <c r="AA338" s="24"/>
      <c r="AB338" s="137" t="s">
        <v>24</v>
      </c>
      <c r="AC338" s="128" t="s">
        <v>24</v>
      </c>
      <c r="AD338" s="150" t="s">
        <v>164</v>
      </c>
      <c r="AE338" s="153" t="s">
        <v>165</v>
      </c>
      <c r="AF338" s="153" t="s">
        <v>166</v>
      </c>
    </row>
    <row r="339" spans="1:32">
      <c r="A339" s="18" t="s">
        <v>726</v>
      </c>
      <c r="B339" s="19" t="s">
        <v>727</v>
      </c>
      <c r="C339" s="56">
        <v>1</v>
      </c>
      <c r="D339" s="85" t="s">
        <v>225</v>
      </c>
      <c r="E339" s="77" t="s">
        <v>726</v>
      </c>
      <c r="F339" s="85">
        <v>40</v>
      </c>
      <c r="G339" s="32">
        <f t="shared" si="74"/>
        <v>0.2</v>
      </c>
      <c r="H339" s="68">
        <f t="shared" si="70"/>
        <v>32</v>
      </c>
      <c r="I339" s="68"/>
      <c r="J339" s="24"/>
      <c r="K339" s="24"/>
      <c r="L339" s="137" t="s">
        <v>24</v>
      </c>
      <c r="M339" s="128" t="s">
        <v>24</v>
      </c>
      <c r="N339" s="151" t="s">
        <v>164</v>
      </c>
      <c r="O339" s="153" t="s">
        <v>165</v>
      </c>
      <c r="P339" s="153" t="s">
        <v>166</v>
      </c>
      <c r="Q339" s="39" t="s">
        <v>726</v>
      </c>
      <c r="R339" s="40" t="s">
        <v>727</v>
      </c>
      <c r="S339" s="64">
        <v>1</v>
      </c>
      <c r="T339" s="87" t="s">
        <v>225</v>
      </c>
      <c r="U339" s="77" t="s">
        <v>726</v>
      </c>
      <c r="V339" s="87">
        <v>40</v>
      </c>
      <c r="W339" s="48">
        <f t="shared" si="75"/>
        <v>0.2</v>
      </c>
      <c r="X339" s="68">
        <f t="shared" si="71"/>
        <v>32</v>
      </c>
      <c r="Y339" s="68"/>
      <c r="Z339" s="24"/>
      <c r="AA339" s="24"/>
      <c r="AB339" s="137" t="s">
        <v>24</v>
      </c>
      <c r="AC339" s="128" t="s">
        <v>24</v>
      </c>
      <c r="AD339" s="150" t="s">
        <v>164</v>
      </c>
      <c r="AE339" s="153" t="s">
        <v>165</v>
      </c>
      <c r="AF339" s="153" t="s">
        <v>166</v>
      </c>
    </row>
    <row r="340" spans="1:32">
      <c r="A340" s="18" t="s">
        <v>728</v>
      </c>
      <c r="B340" s="19" t="s">
        <v>729</v>
      </c>
      <c r="C340" s="56">
        <v>1</v>
      </c>
      <c r="D340" s="85" t="s">
        <v>225</v>
      </c>
      <c r="E340" s="77" t="s">
        <v>728</v>
      </c>
      <c r="F340" s="85">
        <v>45.83</v>
      </c>
      <c r="G340" s="32">
        <f t="shared" si="74"/>
        <v>0.2</v>
      </c>
      <c r="H340" s="68">
        <f t="shared" si="70"/>
        <v>36.664000000000001</v>
      </c>
      <c r="I340" s="68"/>
      <c r="J340" s="24"/>
      <c r="K340" s="24"/>
      <c r="L340" s="137" t="s">
        <v>24</v>
      </c>
      <c r="M340" s="128" t="s">
        <v>24</v>
      </c>
      <c r="N340" s="151" t="s">
        <v>164</v>
      </c>
      <c r="O340" s="153" t="s">
        <v>165</v>
      </c>
      <c r="P340" s="153" t="s">
        <v>166</v>
      </c>
      <c r="Q340" s="39" t="s">
        <v>728</v>
      </c>
      <c r="R340" s="40" t="s">
        <v>729</v>
      </c>
      <c r="S340" s="64">
        <v>1</v>
      </c>
      <c r="T340" s="87" t="s">
        <v>225</v>
      </c>
      <c r="U340" s="77" t="s">
        <v>728</v>
      </c>
      <c r="V340" s="87">
        <v>45.83</v>
      </c>
      <c r="W340" s="48">
        <f t="shared" si="75"/>
        <v>0.2</v>
      </c>
      <c r="X340" s="68">
        <f t="shared" si="71"/>
        <v>36.664000000000001</v>
      </c>
      <c r="Y340" s="68"/>
      <c r="Z340" s="24"/>
      <c r="AA340" s="24"/>
      <c r="AB340" s="137" t="s">
        <v>24</v>
      </c>
      <c r="AC340" s="128" t="s">
        <v>24</v>
      </c>
      <c r="AD340" s="150" t="s">
        <v>164</v>
      </c>
      <c r="AE340" s="153" t="s">
        <v>165</v>
      </c>
      <c r="AF340" s="153" t="s">
        <v>166</v>
      </c>
    </row>
    <row r="341" spans="1:32">
      <c r="A341" s="18" t="s">
        <v>730</v>
      </c>
      <c r="B341" s="19" t="s">
        <v>731</v>
      </c>
      <c r="C341" s="56">
        <v>1</v>
      </c>
      <c r="D341" s="85" t="s">
        <v>225</v>
      </c>
      <c r="E341" s="77" t="s">
        <v>730</v>
      </c>
      <c r="F341" s="85">
        <v>54.16</v>
      </c>
      <c r="G341" s="32">
        <f t="shared" si="74"/>
        <v>0.2</v>
      </c>
      <c r="H341" s="68">
        <f t="shared" si="70"/>
        <v>43.327999999999996</v>
      </c>
      <c r="I341" s="68"/>
      <c r="J341" s="24"/>
      <c r="K341" s="24"/>
      <c r="L341" s="137" t="s">
        <v>24</v>
      </c>
      <c r="M341" s="128" t="s">
        <v>24</v>
      </c>
      <c r="N341" s="151" t="s">
        <v>164</v>
      </c>
      <c r="O341" s="153" t="s">
        <v>165</v>
      </c>
      <c r="P341" s="153" t="s">
        <v>166</v>
      </c>
      <c r="Q341" s="39" t="s">
        <v>730</v>
      </c>
      <c r="R341" s="40" t="s">
        <v>731</v>
      </c>
      <c r="S341" s="64">
        <v>1</v>
      </c>
      <c r="T341" s="87" t="s">
        <v>225</v>
      </c>
      <c r="U341" s="77" t="s">
        <v>730</v>
      </c>
      <c r="V341" s="87">
        <v>54.16</v>
      </c>
      <c r="W341" s="48">
        <f t="shared" si="75"/>
        <v>0.2</v>
      </c>
      <c r="X341" s="68">
        <f t="shared" si="71"/>
        <v>43.327999999999996</v>
      </c>
      <c r="Y341" s="68"/>
      <c r="Z341" s="24"/>
      <c r="AA341" s="24"/>
      <c r="AB341" s="137" t="s">
        <v>24</v>
      </c>
      <c r="AC341" s="128" t="s">
        <v>24</v>
      </c>
      <c r="AD341" s="150" t="s">
        <v>164</v>
      </c>
      <c r="AE341" s="153" t="s">
        <v>165</v>
      </c>
      <c r="AF341" s="153" t="s">
        <v>166</v>
      </c>
    </row>
    <row r="342" spans="1:32">
      <c r="A342" s="18" t="s">
        <v>732</v>
      </c>
      <c r="B342" s="19" t="s">
        <v>733</v>
      </c>
      <c r="C342" s="56">
        <v>1</v>
      </c>
      <c r="D342" s="85" t="s">
        <v>225</v>
      </c>
      <c r="E342" s="77" t="s">
        <v>732</v>
      </c>
      <c r="F342" s="85">
        <v>61.71</v>
      </c>
      <c r="G342" s="32">
        <f t="shared" si="74"/>
        <v>0.2</v>
      </c>
      <c r="H342" s="68">
        <f t="shared" si="70"/>
        <v>49.368000000000002</v>
      </c>
      <c r="I342" s="68"/>
      <c r="J342" s="24"/>
      <c r="K342" s="24"/>
      <c r="L342" s="137" t="s">
        <v>24</v>
      </c>
      <c r="M342" s="128" t="s">
        <v>24</v>
      </c>
      <c r="N342" s="151" t="s">
        <v>164</v>
      </c>
      <c r="O342" s="153" t="s">
        <v>165</v>
      </c>
      <c r="P342" s="153" t="s">
        <v>166</v>
      </c>
      <c r="Q342" s="39" t="s">
        <v>732</v>
      </c>
      <c r="R342" s="40" t="s">
        <v>733</v>
      </c>
      <c r="S342" s="64">
        <v>1</v>
      </c>
      <c r="T342" s="87" t="s">
        <v>225</v>
      </c>
      <c r="U342" s="77" t="s">
        <v>732</v>
      </c>
      <c r="V342" s="87">
        <v>61.71</v>
      </c>
      <c r="W342" s="48">
        <f t="shared" si="75"/>
        <v>0.2</v>
      </c>
      <c r="X342" s="68">
        <f t="shared" si="71"/>
        <v>49.368000000000002</v>
      </c>
      <c r="Y342" s="68"/>
      <c r="Z342" s="24"/>
      <c r="AA342" s="24"/>
      <c r="AB342" s="137" t="s">
        <v>24</v>
      </c>
      <c r="AC342" s="128" t="s">
        <v>24</v>
      </c>
      <c r="AD342" s="150" t="s">
        <v>164</v>
      </c>
      <c r="AE342" s="153" t="s">
        <v>165</v>
      </c>
      <c r="AF342" s="153" t="s">
        <v>166</v>
      </c>
    </row>
    <row r="343" spans="1:32">
      <c r="A343" s="18" t="s">
        <v>734</v>
      </c>
      <c r="B343" s="19" t="s">
        <v>735</v>
      </c>
      <c r="C343" s="56">
        <v>1</v>
      </c>
      <c r="D343" s="85" t="s">
        <v>225</v>
      </c>
      <c r="E343" s="77" t="s">
        <v>734</v>
      </c>
      <c r="F343" s="85">
        <v>8.33</v>
      </c>
      <c r="G343" s="32">
        <f t="shared" si="74"/>
        <v>0.2</v>
      </c>
      <c r="H343" s="68">
        <f t="shared" si="70"/>
        <v>6.6639999999999997</v>
      </c>
      <c r="I343" s="68"/>
      <c r="J343" s="24"/>
      <c r="K343" s="24"/>
      <c r="L343" s="137" t="s">
        <v>24</v>
      </c>
      <c r="M343" s="128" t="s">
        <v>24</v>
      </c>
      <c r="N343" s="151" t="s">
        <v>164</v>
      </c>
      <c r="O343" s="153" t="s">
        <v>165</v>
      </c>
      <c r="P343" s="153" t="s">
        <v>166</v>
      </c>
      <c r="Q343" s="39" t="s">
        <v>734</v>
      </c>
      <c r="R343" s="40" t="s">
        <v>735</v>
      </c>
      <c r="S343" s="64">
        <v>1</v>
      </c>
      <c r="T343" s="87" t="s">
        <v>225</v>
      </c>
      <c r="U343" s="77" t="s">
        <v>734</v>
      </c>
      <c r="V343" s="87">
        <v>8.33</v>
      </c>
      <c r="W343" s="48">
        <f t="shared" si="75"/>
        <v>0.2</v>
      </c>
      <c r="X343" s="68">
        <f t="shared" si="71"/>
        <v>6.6639999999999997</v>
      </c>
      <c r="Y343" s="68"/>
      <c r="Z343" s="24"/>
      <c r="AA343" s="24"/>
      <c r="AB343" s="137" t="s">
        <v>24</v>
      </c>
      <c r="AC343" s="128" t="s">
        <v>24</v>
      </c>
      <c r="AD343" s="150" t="s">
        <v>164</v>
      </c>
      <c r="AE343" s="153" t="s">
        <v>165</v>
      </c>
      <c r="AF343" s="153" t="s">
        <v>166</v>
      </c>
    </row>
    <row r="344" spans="1:32">
      <c r="A344" s="18" t="s">
        <v>736</v>
      </c>
      <c r="B344" s="19" t="s">
        <v>737</v>
      </c>
      <c r="C344" s="56">
        <v>1</v>
      </c>
      <c r="D344" s="85" t="s">
        <v>225</v>
      </c>
      <c r="E344" s="77" t="s">
        <v>736</v>
      </c>
      <c r="F344" s="85">
        <v>12.49</v>
      </c>
      <c r="G344" s="32">
        <f t="shared" si="74"/>
        <v>0.2</v>
      </c>
      <c r="H344" s="68">
        <f t="shared" si="70"/>
        <v>9.9920000000000009</v>
      </c>
      <c r="I344" s="68"/>
      <c r="J344" s="24"/>
      <c r="K344" s="24"/>
      <c r="L344" s="137" t="s">
        <v>24</v>
      </c>
      <c r="M344" s="128" t="s">
        <v>24</v>
      </c>
      <c r="N344" s="151" t="s">
        <v>164</v>
      </c>
      <c r="O344" s="153" t="s">
        <v>165</v>
      </c>
      <c r="P344" s="153" t="s">
        <v>166</v>
      </c>
      <c r="Q344" s="39" t="s">
        <v>736</v>
      </c>
      <c r="R344" s="40" t="s">
        <v>737</v>
      </c>
      <c r="S344" s="64">
        <v>1</v>
      </c>
      <c r="T344" s="87" t="s">
        <v>225</v>
      </c>
      <c r="U344" s="77" t="s">
        <v>736</v>
      </c>
      <c r="V344" s="87">
        <v>12.49</v>
      </c>
      <c r="W344" s="48">
        <f t="shared" si="75"/>
        <v>0.2</v>
      </c>
      <c r="X344" s="68">
        <f t="shared" si="71"/>
        <v>9.9920000000000009</v>
      </c>
      <c r="Y344" s="68"/>
      <c r="Z344" s="24"/>
      <c r="AA344" s="24"/>
      <c r="AB344" s="137" t="s">
        <v>24</v>
      </c>
      <c r="AC344" s="128" t="s">
        <v>24</v>
      </c>
      <c r="AD344" s="150" t="s">
        <v>164</v>
      </c>
      <c r="AE344" s="153" t="s">
        <v>165</v>
      </c>
      <c r="AF344" s="153" t="s">
        <v>166</v>
      </c>
    </row>
    <row r="345" spans="1:32">
      <c r="A345" s="18" t="s">
        <v>738</v>
      </c>
      <c r="B345" s="19" t="s">
        <v>739</v>
      </c>
      <c r="C345" s="56">
        <v>1</v>
      </c>
      <c r="D345" s="85" t="s">
        <v>225</v>
      </c>
      <c r="E345" s="77" t="s">
        <v>738</v>
      </c>
      <c r="F345" s="85">
        <v>16.66</v>
      </c>
      <c r="G345" s="32">
        <f t="shared" si="74"/>
        <v>0.2</v>
      </c>
      <c r="H345" s="68">
        <f t="shared" si="70"/>
        <v>13.327999999999999</v>
      </c>
      <c r="I345" s="68"/>
      <c r="J345" s="24"/>
      <c r="K345" s="24"/>
      <c r="L345" s="137" t="s">
        <v>24</v>
      </c>
      <c r="M345" s="128" t="s">
        <v>24</v>
      </c>
      <c r="N345" s="151" t="s">
        <v>164</v>
      </c>
      <c r="O345" s="153" t="s">
        <v>165</v>
      </c>
      <c r="P345" s="153" t="s">
        <v>166</v>
      </c>
      <c r="Q345" s="39" t="s">
        <v>738</v>
      </c>
      <c r="R345" s="40" t="s">
        <v>739</v>
      </c>
      <c r="S345" s="64">
        <v>1</v>
      </c>
      <c r="T345" s="87" t="s">
        <v>225</v>
      </c>
      <c r="U345" s="77" t="s">
        <v>738</v>
      </c>
      <c r="V345" s="87">
        <v>16.66</v>
      </c>
      <c r="W345" s="48">
        <f t="shared" si="75"/>
        <v>0.2</v>
      </c>
      <c r="X345" s="68">
        <f t="shared" si="71"/>
        <v>13.327999999999999</v>
      </c>
      <c r="Y345" s="68"/>
      <c r="Z345" s="24"/>
      <c r="AA345" s="24"/>
      <c r="AB345" s="137" t="s">
        <v>24</v>
      </c>
      <c r="AC345" s="128" t="s">
        <v>24</v>
      </c>
      <c r="AD345" s="150" t="s">
        <v>164</v>
      </c>
      <c r="AE345" s="153" t="s">
        <v>165</v>
      </c>
      <c r="AF345" s="153" t="s">
        <v>166</v>
      </c>
    </row>
    <row r="346" spans="1:32">
      <c r="A346" s="18" t="s">
        <v>740</v>
      </c>
      <c r="B346" s="19" t="s">
        <v>741</v>
      </c>
      <c r="C346" s="56">
        <v>1</v>
      </c>
      <c r="D346" s="85" t="s">
        <v>225</v>
      </c>
      <c r="E346" s="77" t="s">
        <v>740</v>
      </c>
      <c r="F346" s="85">
        <v>104.16</v>
      </c>
      <c r="G346" s="32">
        <f t="shared" si="74"/>
        <v>0.2</v>
      </c>
      <c r="H346" s="68">
        <f t="shared" si="70"/>
        <v>83.328000000000003</v>
      </c>
      <c r="I346" s="68"/>
      <c r="J346" s="24"/>
      <c r="K346" s="24"/>
      <c r="L346" s="137" t="s">
        <v>24</v>
      </c>
      <c r="M346" s="128" t="s">
        <v>24</v>
      </c>
      <c r="N346" s="151" t="s">
        <v>164</v>
      </c>
      <c r="O346" s="153" t="s">
        <v>165</v>
      </c>
      <c r="P346" s="153" t="s">
        <v>166</v>
      </c>
      <c r="Q346" s="39" t="s">
        <v>740</v>
      </c>
      <c r="R346" s="40" t="s">
        <v>741</v>
      </c>
      <c r="S346" s="64">
        <v>1</v>
      </c>
      <c r="T346" s="87" t="s">
        <v>225</v>
      </c>
      <c r="U346" s="77" t="s">
        <v>740</v>
      </c>
      <c r="V346" s="87">
        <v>104.16</v>
      </c>
      <c r="W346" s="48">
        <f t="shared" si="75"/>
        <v>0.2</v>
      </c>
      <c r="X346" s="68">
        <f t="shared" si="71"/>
        <v>83.328000000000003</v>
      </c>
      <c r="Y346" s="68"/>
      <c r="Z346" s="24"/>
      <c r="AA346" s="24"/>
      <c r="AB346" s="137" t="s">
        <v>24</v>
      </c>
      <c r="AC346" s="128" t="s">
        <v>24</v>
      </c>
      <c r="AD346" s="150" t="s">
        <v>164</v>
      </c>
      <c r="AE346" s="153" t="s">
        <v>165</v>
      </c>
      <c r="AF346" s="153" t="s">
        <v>166</v>
      </c>
    </row>
    <row r="347" spans="1:32">
      <c r="A347" s="18" t="s">
        <v>742</v>
      </c>
      <c r="B347" s="19" t="s">
        <v>743</v>
      </c>
      <c r="C347" s="56">
        <v>1</v>
      </c>
      <c r="D347" s="85" t="s">
        <v>225</v>
      </c>
      <c r="E347" s="77" t="s">
        <v>742</v>
      </c>
      <c r="F347" s="85">
        <v>42.07</v>
      </c>
      <c r="G347" s="32">
        <f t="shared" si="74"/>
        <v>0.2</v>
      </c>
      <c r="H347" s="68">
        <f t="shared" si="70"/>
        <v>33.655999999999999</v>
      </c>
      <c r="I347" s="68"/>
      <c r="J347" s="24"/>
      <c r="K347" s="24"/>
      <c r="L347" s="137" t="s">
        <v>24</v>
      </c>
      <c r="M347" s="128">
        <v>0.02</v>
      </c>
      <c r="N347" s="151" t="s">
        <v>164</v>
      </c>
      <c r="O347" s="153" t="s">
        <v>165</v>
      </c>
      <c r="P347" s="153" t="s">
        <v>166</v>
      </c>
      <c r="Q347" s="39" t="s">
        <v>742</v>
      </c>
      <c r="R347" s="40" t="s">
        <v>743</v>
      </c>
      <c r="S347" s="64">
        <v>1</v>
      </c>
      <c r="T347" s="87" t="s">
        <v>225</v>
      </c>
      <c r="U347" s="77" t="s">
        <v>742</v>
      </c>
      <c r="V347" s="87">
        <v>42.07</v>
      </c>
      <c r="W347" s="48">
        <f t="shared" si="75"/>
        <v>0.2</v>
      </c>
      <c r="X347" s="68">
        <f t="shared" si="71"/>
        <v>33.655999999999999</v>
      </c>
      <c r="Y347" s="68"/>
      <c r="Z347" s="24"/>
      <c r="AA347" s="24"/>
      <c r="AB347" s="137" t="s">
        <v>24</v>
      </c>
      <c r="AC347" s="128">
        <v>0.02</v>
      </c>
      <c r="AD347" s="150" t="s">
        <v>164</v>
      </c>
      <c r="AE347" s="153" t="s">
        <v>165</v>
      </c>
      <c r="AF347" s="153" t="s">
        <v>166</v>
      </c>
    </row>
    <row r="348" spans="1:32">
      <c r="A348" s="18" t="s">
        <v>744</v>
      </c>
      <c r="B348" s="19" t="s">
        <v>745</v>
      </c>
      <c r="C348" s="56">
        <v>1</v>
      </c>
      <c r="D348" s="85" t="s">
        <v>746</v>
      </c>
      <c r="E348" s="77" t="s">
        <v>744</v>
      </c>
      <c r="F348" s="85">
        <v>201.3</v>
      </c>
      <c r="G348" s="32">
        <f>rv_10</f>
        <v>0.1</v>
      </c>
      <c r="H348" s="68">
        <f t="shared" si="70"/>
        <v>181.17000000000002</v>
      </c>
      <c r="I348" s="68"/>
      <c r="J348" s="24"/>
      <c r="K348" s="24"/>
      <c r="L348" s="136" t="s">
        <v>24</v>
      </c>
      <c r="M348" s="128">
        <v>0.38</v>
      </c>
      <c r="N348" s="151" t="s">
        <v>164</v>
      </c>
      <c r="O348" s="20" t="s">
        <v>165</v>
      </c>
      <c r="P348" s="153" t="s">
        <v>166</v>
      </c>
      <c r="Q348" s="39" t="s">
        <v>744</v>
      </c>
      <c r="R348" s="40" t="s">
        <v>745</v>
      </c>
      <c r="S348" s="64">
        <v>1</v>
      </c>
      <c r="T348" s="87" t="s">
        <v>746</v>
      </c>
      <c r="U348" s="77" t="s">
        <v>744</v>
      </c>
      <c r="V348" s="87">
        <v>201.3</v>
      </c>
      <c r="W348" s="48">
        <f>rv_10</f>
        <v>0.1</v>
      </c>
      <c r="X348" s="68">
        <f t="shared" si="71"/>
        <v>181.17000000000002</v>
      </c>
      <c r="Y348" s="68"/>
      <c r="Z348" s="24"/>
      <c r="AA348" s="24"/>
      <c r="AB348" s="136" t="s">
        <v>24</v>
      </c>
      <c r="AC348" s="128">
        <v>0.38</v>
      </c>
      <c r="AD348" s="150" t="s">
        <v>164</v>
      </c>
      <c r="AE348" s="153" t="s">
        <v>165</v>
      </c>
      <c r="AF348" s="153" t="s">
        <v>166</v>
      </c>
    </row>
    <row r="349" spans="1:32">
      <c r="A349" s="18" t="s">
        <v>747</v>
      </c>
      <c r="B349" s="19" t="s">
        <v>748</v>
      </c>
      <c r="C349" s="56">
        <v>1</v>
      </c>
      <c r="D349" s="85" t="s">
        <v>746</v>
      </c>
      <c r="E349" s="77" t="s">
        <v>747</v>
      </c>
      <c r="F349" s="85">
        <v>1049</v>
      </c>
      <c r="G349" s="32">
        <f>rv_10</f>
        <v>0.1</v>
      </c>
      <c r="H349" s="68">
        <f t="shared" si="70"/>
        <v>944.1</v>
      </c>
      <c r="I349" s="68"/>
      <c r="J349" s="24"/>
      <c r="K349" s="24"/>
      <c r="L349" s="136" t="s">
        <v>24</v>
      </c>
      <c r="M349" s="128">
        <v>0.92</v>
      </c>
      <c r="N349" s="151" t="s">
        <v>164</v>
      </c>
      <c r="O349" s="20" t="s">
        <v>165</v>
      </c>
      <c r="P349" s="153" t="s">
        <v>166</v>
      </c>
      <c r="Q349" s="39" t="s">
        <v>747</v>
      </c>
      <c r="R349" s="40" t="s">
        <v>748</v>
      </c>
      <c r="S349" s="64">
        <v>1</v>
      </c>
      <c r="T349" s="87" t="s">
        <v>746</v>
      </c>
      <c r="U349" s="77" t="s">
        <v>747</v>
      </c>
      <c r="V349" s="87">
        <v>1049</v>
      </c>
      <c r="W349" s="48">
        <f>rv_10</f>
        <v>0.1</v>
      </c>
      <c r="X349" s="68">
        <f t="shared" si="71"/>
        <v>944.1</v>
      </c>
      <c r="Y349" s="68"/>
      <c r="Z349" s="24"/>
      <c r="AA349" s="24"/>
      <c r="AB349" s="136" t="s">
        <v>24</v>
      </c>
      <c r="AC349" s="128">
        <v>0.92</v>
      </c>
      <c r="AD349" s="150" t="s">
        <v>164</v>
      </c>
      <c r="AE349" s="153" t="s">
        <v>165</v>
      </c>
      <c r="AF349" s="153" t="s">
        <v>166</v>
      </c>
    </row>
    <row r="350" spans="1:32">
      <c r="A350" s="18" t="s">
        <v>749</v>
      </c>
      <c r="B350" s="19" t="s">
        <v>750</v>
      </c>
      <c r="C350" s="56">
        <v>1</v>
      </c>
      <c r="D350" s="85" t="s">
        <v>751</v>
      </c>
      <c r="E350" s="77" t="s">
        <v>749</v>
      </c>
      <c r="F350" s="85">
        <v>157.5</v>
      </c>
      <c r="G350" s="32">
        <f>rv_30</f>
        <v>0.3</v>
      </c>
      <c r="H350" s="68">
        <f t="shared" si="70"/>
        <v>110.25</v>
      </c>
      <c r="I350" s="68"/>
      <c r="J350" s="24"/>
      <c r="K350" s="24"/>
      <c r="L350" s="137" t="s">
        <v>24</v>
      </c>
      <c r="M350" s="128">
        <v>0.92</v>
      </c>
      <c r="N350" s="151" t="s">
        <v>164</v>
      </c>
      <c r="O350" s="153" t="s">
        <v>165</v>
      </c>
      <c r="P350" s="153" t="s">
        <v>166</v>
      </c>
      <c r="Q350" s="39" t="s">
        <v>749</v>
      </c>
      <c r="R350" s="40" t="s">
        <v>750</v>
      </c>
      <c r="S350" s="64">
        <v>1</v>
      </c>
      <c r="T350" s="87" t="s">
        <v>751</v>
      </c>
      <c r="U350" s="77" t="s">
        <v>749</v>
      </c>
      <c r="V350" s="87">
        <v>157.5</v>
      </c>
      <c r="W350" s="48">
        <f>rv_30</f>
        <v>0.3</v>
      </c>
      <c r="X350" s="68">
        <f t="shared" si="71"/>
        <v>110.25</v>
      </c>
      <c r="Y350" s="68"/>
      <c r="Z350" s="24"/>
      <c r="AA350" s="24"/>
      <c r="AB350" s="137" t="s">
        <v>24</v>
      </c>
      <c r="AC350" s="128">
        <v>0.92</v>
      </c>
      <c r="AD350" s="150" t="s">
        <v>164</v>
      </c>
      <c r="AE350" s="153" t="s">
        <v>165</v>
      </c>
      <c r="AF350" s="153" t="s">
        <v>166</v>
      </c>
    </row>
    <row r="351" spans="1:32">
      <c r="A351" s="18" t="s">
        <v>752</v>
      </c>
      <c r="B351" s="19" t="s">
        <v>753</v>
      </c>
      <c r="C351" s="56">
        <v>1</v>
      </c>
      <c r="D351" s="85" t="s">
        <v>751</v>
      </c>
      <c r="E351" s="77" t="s">
        <v>752</v>
      </c>
      <c r="F351" s="85">
        <v>44</v>
      </c>
      <c r="G351" s="32">
        <f>rv_30</f>
        <v>0.3</v>
      </c>
      <c r="H351" s="68">
        <f t="shared" si="70"/>
        <v>30.8</v>
      </c>
      <c r="I351" s="68"/>
      <c r="J351" s="24"/>
      <c r="K351" s="24"/>
      <c r="L351" s="137" t="s">
        <v>24</v>
      </c>
      <c r="M351" s="128">
        <v>0.02</v>
      </c>
      <c r="N351" s="151" t="s">
        <v>164</v>
      </c>
      <c r="O351" s="153" t="s">
        <v>165</v>
      </c>
      <c r="P351" s="153" t="s">
        <v>166</v>
      </c>
      <c r="Q351" s="39" t="s">
        <v>752</v>
      </c>
      <c r="R351" s="40" t="s">
        <v>753</v>
      </c>
      <c r="S351" s="64">
        <v>1</v>
      </c>
      <c r="T351" s="87" t="s">
        <v>751</v>
      </c>
      <c r="U351" s="77" t="s">
        <v>752</v>
      </c>
      <c r="V351" s="87">
        <v>44</v>
      </c>
      <c r="W351" s="48">
        <f>rv_30</f>
        <v>0.3</v>
      </c>
      <c r="X351" s="68">
        <f t="shared" si="71"/>
        <v>30.8</v>
      </c>
      <c r="Y351" s="68"/>
      <c r="Z351" s="24"/>
      <c r="AA351" s="24"/>
      <c r="AB351" s="137" t="s">
        <v>24</v>
      </c>
      <c r="AC351" s="128">
        <v>0.02</v>
      </c>
      <c r="AD351" s="150" t="s">
        <v>164</v>
      </c>
      <c r="AE351" s="153" t="s">
        <v>165</v>
      </c>
      <c r="AF351" s="153" t="s">
        <v>166</v>
      </c>
    </row>
    <row r="352" spans="1:32" s="53" customFormat="1">
      <c r="A352" s="169" t="s">
        <v>754</v>
      </c>
      <c r="B352" s="169" t="s">
        <v>755</v>
      </c>
      <c r="C352" s="170">
        <v>1</v>
      </c>
      <c r="D352" s="171" t="s">
        <v>22</v>
      </c>
      <c r="E352" s="171" t="s">
        <v>754</v>
      </c>
      <c r="F352" s="171">
        <v>1082.5</v>
      </c>
      <c r="G352" s="172">
        <f>rv_im21_eg</f>
        <v>0.17</v>
      </c>
      <c r="H352" s="173">
        <f t="shared" si="70"/>
        <v>898.47500000000002</v>
      </c>
      <c r="I352" s="173" t="s">
        <v>756</v>
      </c>
      <c r="J352" s="174">
        <f>H353</f>
        <v>85</v>
      </c>
      <c r="K352" s="174">
        <f>H352+J352</f>
        <v>983.47500000000002</v>
      </c>
      <c r="L352" s="138" t="s">
        <v>24</v>
      </c>
      <c r="M352" s="128">
        <v>1.42</v>
      </c>
      <c r="N352" s="151" t="s">
        <v>757</v>
      </c>
      <c r="O352" s="155" t="s">
        <v>643</v>
      </c>
      <c r="P352" s="155" t="s">
        <v>644</v>
      </c>
      <c r="Q352" s="195" t="s">
        <v>754</v>
      </c>
      <c r="R352" s="195" t="s">
        <v>755</v>
      </c>
      <c r="S352" s="196">
        <v>1</v>
      </c>
      <c r="T352" s="198" t="s">
        <v>22</v>
      </c>
      <c r="U352" s="198" t="s">
        <v>754</v>
      </c>
      <c r="V352" s="198">
        <v>1082.5</v>
      </c>
      <c r="W352" s="199">
        <f>rv_im21_eg</f>
        <v>0.17</v>
      </c>
      <c r="X352" s="173">
        <f t="shared" si="71"/>
        <v>898.47500000000002</v>
      </c>
      <c r="Y352" s="173" t="s">
        <v>756</v>
      </c>
      <c r="Z352" s="174">
        <f>X353</f>
        <v>85</v>
      </c>
      <c r="AA352" s="174">
        <f>X352+Z352</f>
        <v>983.47500000000002</v>
      </c>
      <c r="AB352" s="138" t="s">
        <v>24</v>
      </c>
      <c r="AC352" s="128">
        <v>1.42</v>
      </c>
      <c r="AD352" s="150" t="s">
        <v>757</v>
      </c>
      <c r="AE352" s="155" t="s">
        <v>643</v>
      </c>
      <c r="AF352" s="155" t="s">
        <v>644</v>
      </c>
    </row>
    <row r="353" spans="1:32">
      <c r="A353" s="34" t="s">
        <v>756</v>
      </c>
      <c r="B353" s="17" t="s">
        <v>758</v>
      </c>
      <c r="C353" s="73">
        <v>1</v>
      </c>
      <c r="D353" s="84" t="s">
        <v>29</v>
      </c>
      <c r="E353" s="102" t="s">
        <v>756</v>
      </c>
      <c r="F353" s="84"/>
      <c r="G353" s="110"/>
      <c r="H353" s="115">
        <v>85</v>
      </c>
      <c r="I353" s="115"/>
      <c r="J353" s="125"/>
      <c r="K353" s="125"/>
      <c r="L353" s="136" t="s">
        <v>24</v>
      </c>
      <c r="M353" s="128" t="s">
        <v>24</v>
      </c>
      <c r="N353" s="150" t="s">
        <v>30</v>
      </c>
      <c r="O353" s="153" t="s">
        <v>31</v>
      </c>
      <c r="P353" s="153" t="s">
        <v>646</v>
      </c>
      <c r="Q353" s="41" t="s">
        <v>756</v>
      </c>
      <c r="R353" s="42" t="s">
        <v>758</v>
      </c>
      <c r="S353" s="76">
        <v>1</v>
      </c>
      <c r="T353" s="88" t="s">
        <v>29</v>
      </c>
      <c r="U353" s="102" t="s">
        <v>756</v>
      </c>
      <c r="V353" s="88"/>
      <c r="W353" s="220"/>
      <c r="X353" s="115">
        <v>85</v>
      </c>
      <c r="Y353" s="115"/>
      <c r="Z353" s="125"/>
      <c r="AA353" s="125"/>
      <c r="AB353" s="136" t="s">
        <v>24</v>
      </c>
      <c r="AC353" s="128" t="s">
        <v>24</v>
      </c>
      <c r="AD353" s="150" t="s">
        <v>30</v>
      </c>
      <c r="AE353" s="153" t="s">
        <v>31</v>
      </c>
      <c r="AF353" s="153" t="s">
        <v>646</v>
      </c>
    </row>
    <row r="354" spans="1:32" s="53" customFormat="1">
      <c r="A354" s="49" t="s">
        <v>759</v>
      </c>
      <c r="B354" s="50" t="s">
        <v>760</v>
      </c>
      <c r="C354" s="55">
        <v>1</v>
      </c>
      <c r="D354" s="89" t="s">
        <v>22</v>
      </c>
      <c r="E354" s="105" t="s">
        <v>24</v>
      </c>
      <c r="F354" s="157">
        <v>191.67</v>
      </c>
      <c r="G354" s="57">
        <f t="shared" ref="G354:G360" si="76">rv_im21_eg_cto</f>
        <v>0.12</v>
      </c>
      <c r="H354" s="116">
        <f t="shared" ref="H354:H362" si="77">F354-(F354*G354)</f>
        <v>168.6696</v>
      </c>
      <c r="I354" s="116"/>
      <c r="J354" s="127"/>
      <c r="K354" s="127"/>
      <c r="L354" s="138"/>
      <c r="M354" s="127"/>
      <c r="N354" s="175" t="s">
        <v>757</v>
      </c>
      <c r="O354" s="154" t="s">
        <v>643</v>
      </c>
      <c r="P354" s="155" t="s">
        <v>35</v>
      </c>
      <c r="Q354" s="51" t="s">
        <v>759</v>
      </c>
      <c r="R354" s="226" t="s">
        <v>760</v>
      </c>
      <c r="S354" s="182">
        <v>1</v>
      </c>
      <c r="T354" s="183" t="s">
        <v>22</v>
      </c>
      <c r="U354" s="105" t="s">
        <v>24</v>
      </c>
      <c r="V354" s="233">
        <v>208.33</v>
      </c>
      <c r="W354" s="227">
        <f t="shared" ref="W354:W360" si="78">rv_im21_eg_cto</f>
        <v>0.12</v>
      </c>
      <c r="X354" s="116">
        <f t="shared" ref="X354:X362" si="79">V354-(V354*W354)</f>
        <v>183.3304</v>
      </c>
      <c r="Y354" s="116"/>
      <c r="Z354" s="127"/>
      <c r="AA354" s="127"/>
      <c r="AB354" s="138"/>
      <c r="AC354" s="127"/>
      <c r="AD354" s="168" t="s">
        <v>757</v>
      </c>
      <c r="AE354" s="155" t="s">
        <v>643</v>
      </c>
      <c r="AF354" s="155" t="s">
        <v>35</v>
      </c>
    </row>
    <row r="355" spans="1:32" s="53" customFormat="1">
      <c r="A355" s="49" t="s">
        <v>761</v>
      </c>
      <c r="B355" s="50" t="s">
        <v>762</v>
      </c>
      <c r="C355" s="55">
        <v>1</v>
      </c>
      <c r="D355" s="89" t="s">
        <v>22</v>
      </c>
      <c r="E355" s="105" t="s">
        <v>24</v>
      </c>
      <c r="F355" s="91">
        <v>0</v>
      </c>
      <c r="G355" s="57">
        <f t="shared" si="76"/>
        <v>0.12</v>
      </c>
      <c r="H355" s="116">
        <f t="shared" si="77"/>
        <v>0</v>
      </c>
      <c r="I355" s="116"/>
      <c r="J355" s="127"/>
      <c r="K355" s="127"/>
      <c r="L355" s="138"/>
      <c r="M355" s="127"/>
      <c r="N355" s="175" t="s">
        <v>757</v>
      </c>
      <c r="O355" s="154" t="s">
        <v>643</v>
      </c>
      <c r="P355" s="155" t="s">
        <v>35</v>
      </c>
      <c r="Q355" s="51" t="s">
        <v>761</v>
      </c>
      <c r="R355" s="226" t="s">
        <v>762</v>
      </c>
      <c r="S355" s="182">
        <v>1</v>
      </c>
      <c r="T355" s="183" t="s">
        <v>22</v>
      </c>
      <c r="U355" s="105" t="s">
        <v>24</v>
      </c>
      <c r="V355" s="233">
        <v>0</v>
      </c>
      <c r="W355" s="227">
        <f t="shared" si="78"/>
        <v>0.12</v>
      </c>
      <c r="X355" s="116">
        <f t="shared" si="79"/>
        <v>0</v>
      </c>
      <c r="Y355" s="116"/>
      <c r="Z355" s="127"/>
      <c r="AA355" s="127"/>
      <c r="AB355" s="138"/>
      <c r="AC355" s="127"/>
      <c r="AD355" s="168" t="s">
        <v>757</v>
      </c>
      <c r="AE355" s="155" t="s">
        <v>643</v>
      </c>
      <c r="AF355" s="155" t="s">
        <v>35</v>
      </c>
    </row>
    <row r="356" spans="1:32" s="53" customFormat="1">
      <c r="A356" s="49" t="s">
        <v>763</v>
      </c>
      <c r="B356" s="50" t="s">
        <v>764</v>
      </c>
      <c r="C356" s="55">
        <v>1</v>
      </c>
      <c r="D356" s="89" t="s">
        <v>22</v>
      </c>
      <c r="E356" s="105" t="s">
        <v>24</v>
      </c>
      <c r="F356" s="91">
        <v>53.33</v>
      </c>
      <c r="G356" s="57">
        <f t="shared" si="76"/>
        <v>0.12</v>
      </c>
      <c r="H356" s="116">
        <f t="shared" si="77"/>
        <v>46.930399999999999</v>
      </c>
      <c r="I356" s="116"/>
      <c r="J356" s="127"/>
      <c r="K356" s="127"/>
      <c r="L356" s="138"/>
      <c r="M356" s="127"/>
      <c r="N356" s="175" t="s">
        <v>757</v>
      </c>
      <c r="O356" s="154" t="s">
        <v>643</v>
      </c>
      <c r="P356" s="155" t="s">
        <v>35</v>
      </c>
      <c r="Q356" s="51" t="s">
        <v>763</v>
      </c>
      <c r="R356" s="226" t="s">
        <v>764</v>
      </c>
      <c r="S356" s="182">
        <v>1</v>
      </c>
      <c r="T356" s="183" t="s">
        <v>22</v>
      </c>
      <c r="U356" s="105" t="s">
        <v>24</v>
      </c>
      <c r="V356" s="233">
        <v>53.33</v>
      </c>
      <c r="W356" s="227">
        <f t="shared" si="78"/>
        <v>0.12</v>
      </c>
      <c r="X356" s="116">
        <f t="shared" si="79"/>
        <v>46.930399999999999</v>
      </c>
      <c r="Y356" s="116"/>
      <c r="Z356" s="127"/>
      <c r="AA356" s="127"/>
      <c r="AB356" s="138"/>
      <c r="AC356" s="127"/>
      <c r="AD356" s="168" t="s">
        <v>757</v>
      </c>
      <c r="AE356" s="155" t="s">
        <v>643</v>
      </c>
      <c r="AF356" s="155" t="s">
        <v>35</v>
      </c>
    </row>
    <row r="357" spans="1:32" s="53" customFormat="1">
      <c r="A357" s="49" t="s">
        <v>765</v>
      </c>
      <c r="B357" s="50" t="s">
        <v>766</v>
      </c>
      <c r="C357" s="55">
        <v>1</v>
      </c>
      <c r="D357" s="89" t="s">
        <v>22</v>
      </c>
      <c r="E357" s="105" t="s">
        <v>24</v>
      </c>
      <c r="F357" s="91">
        <v>124.16666669999999</v>
      </c>
      <c r="G357" s="57">
        <f t="shared" si="76"/>
        <v>0.12</v>
      </c>
      <c r="H357" s="116">
        <f t="shared" si="77"/>
        <v>109.26666669599999</v>
      </c>
      <c r="I357" s="116"/>
      <c r="J357" s="127"/>
      <c r="K357" s="127"/>
      <c r="L357" s="138"/>
      <c r="M357" s="127"/>
      <c r="N357" s="175" t="s">
        <v>757</v>
      </c>
      <c r="O357" s="154" t="s">
        <v>643</v>
      </c>
      <c r="P357" s="155" t="s">
        <v>35</v>
      </c>
      <c r="Q357" s="51" t="s">
        <v>765</v>
      </c>
      <c r="R357" s="226" t="s">
        <v>766</v>
      </c>
      <c r="S357" s="182">
        <v>1</v>
      </c>
      <c r="T357" s="183" t="s">
        <v>22</v>
      </c>
      <c r="U357" s="105" t="s">
        <v>24</v>
      </c>
      <c r="V357" s="233">
        <v>124.16666669999999</v>
      </c>
      <c r="W357" s="227">
        <f t="shared" si="78"/>
        <v>0.12</v>
      </c>
      <c r="X357" s="116">
        <f t="shared" si="79"/>
        <v>109.26666669599999</v>
      </c>
      <c r="Y357" s="116"/>
      <c r="Z357" s="127"/>
      <c r="AA357" s="127"/>
      <c r="AB357" s="138"/>
      <c r="AC357" s="127"/>
      <c r="AD357" s="168" t="s">
        <v>757</v>
      </c>
      <c r="AE357" s="155" t="s">
        <v>643</v>
      </c>
      <c r="AF357" s="155" t="s">
        <v>35</v>
      </c>
    </row>
    <row r="358" spans="1:32" s="53" customFormat="1">
      <c r="A358" s="49" t="s">
        <v>767</v>
      </c>
      <c r="B358" s="50" t="s">
        <v>768</v>
      </c>
      <c r="C358" s="55">
        <v>1</v>
      </c>
      <c r="D358" s="89" t="s">
        <v>22</v>
      </c>
      <c r="E358" s="105" t="s">
        <v>24</v>
      </c>
      <c r="F358" s="91">
        <v>41.67</v>
      </c>
      <c r="G358" s="57">
        <f t="shared" si="76"/>
        <v>0.12</v>
      </c>
      <c r="H358" s="116">
        <f t="shared" si="77"/>
        <v>36.669600000000003</v>
      </c>
      <c r="I358" s="116"/>
      <c r="J358" s="127"/>
      <c r="K358" s="127"/>
      <c r="L358" s="138"/>
      <c r="M358" s="127"/>
      <c r="N358" s="175" t="s">
        <v>757</v>
      </c>
      <c r="O358" s="154" t="s">
        <v>643</v>
      </c>
      <c r="P358" s="155" t="s">
        <v>35</v>
      </c>
      <c r="Q358" s="51" t="s">
        <v>767</v>
      </c>
      <c r="R358" s="226" t="s">
        <v>768</v>
      </c>
      <c r="S358" s="182">
        <v>1</v>
      </c>
      <c r="T358" s="183" t="s">
        <v>22</v>
      </c>
      <c r="U358" s="105" t="s">
        <v>24</v>
      </c>
      <c r="V358" s="233">
        <v>41.67</v>
      </c>
      <c r="W358" s="227">
        <f t="shared" si="78"/>
        <v>0.12</v>
      </c>
      <c r="X358" s="116">
        <f t="shared" si="79"/>
        <v>36.669600000000003</v>
      </c>
      <c r="Y358" s="116"/>
      <c r="Z358" s="127"/>
      <c r="AA358" s="127"/>
      <c r="AB358" s="138"/>
      <c r="AC358" s="127"/>
      <c r="AD358" s="168" t="s">
        <v>757</v>
      </c>
      <c r="AE358" s="155" t="s">
        <v>643</v>
      </c>
      <c r="AF358" s="155" t="s">
        <v>35</v>
      </c>
    </row>
    <row r="359" spans="1:32" s="53" customFormat="1">
      <c r="A359" s="49" t="s">
        <v>769</v>
      </c>
      <c r="B359" s="50" t="s">
        <v>770</v>
      </c>
      <c r="C359" s="55">
        <v>1</v>
      </c>
      <c r="D359" s="89" t="s">
        <v>22</v>
      </c>
      <c r="E359" s="105" t="s">
        <v>24</v>
      </c>
      <c r="F359" s="91">
        <v>41.67</v>
      </c>
      <c r="G359" s="57">
        <f t="shared" si="76"/>
        <v>0.12</v>
      </c>
      <c r="H359" s="116">
        <f t="shared" si="77"/>
        <v>36.669600000000003</v>
      </c>
      <c r="I359" s="116"/>
      <c r="J359" s="127"/>
      <c r="K359" s="127"/>
      <c r="L359" s="138"/>
      <c r="M359" s="127"/>
      <c r="N359" s="175" t="s">
        <v>757</v>
      </c>
      <c r="O359" s="154" t="s">
        <v>643</v>
      </c>
      <c r="P359" s="155" t="s">
        <v>35</v>
      </c>
      <c r="Q359" s="51" t="s">
        <v>769</v>
      </c>
      <c r="R359" s="226" t="s">
        <v>770</v>
      </c>
      <c r="S359" s="182">
        <v>1</v>
      </c>
      <c r="T359" s="183" t="s">
        <v>22</v>
      </c>
      <c r="U359" s="105" t="s">
        <v>24</v>
      </c>
      <c r="V359" s="233">
        <v>41.67</v>
      </c>
      <c r="W359" s="227">
        <f t="shared" si="78"/>
        <v>0.12</v>
      </c>
      <c r="X359" s="116">
        <f t="shared" si="79"/>
        <v>36.669600000000003</v>
      </c>
      <c r="Y359" s="116"/>
      <c r="Z359" s="127"/>
      <c r="AA359" s="127"/>
      <c r="AB359" s="138"/>
      <c r="AC359" s="127"/>
      <c r="AD359" s="168" t="s">
        <v>757</v>
      </c>
      <c r="AE359" s="155" t="s">
        <v>643</v>
      </c>
      <c r="AF359" s="155" t="s">
        <v>35</v>
      </c>
    </row>
    <row r="360" spans="1:32" s="53" customFormat="1">
      <c r="A360" s="49" t="s">
        <v>771</v>
      </c>
      <c r="B360" s="50" t="s">
        <v>772</v>
      </c>
      <c r="C360" s="55">
        <v>1</v>
      </c>
      <c r="D360" s="89" t="s">
        <v>22</v>
      </c>
      <c r="E360" s="105" t="s">
        <v>24</v>
      </c>
      <c r="F360" s="91">
        <v>41.67</v>
      </c>
      <c r="G360" s="57">
        <f t="shared" si="76"/>
        <v>0.12</v>
      </c>
      <c r="H360" s="116">
        <f t="shared" si="77"/>
        <v>36.669600000000003</v>
      </c>
      <c r="I360" s="116"/>
      <c r="J360" s="127"/>
      <c r="K360" s="127"/>
      <c r="L360" s="138"/>
      <c r="M360" s="127"/>
      <c r="N360" s="175" t="s">
        <v>757</v>
      </c>
      <c r="O360" s="154" t="s">
        <v>643</v>
      </c>
      <c r="P360" s="155" t="s">
        <v>35</v>
      </c>
      <c r="Q360" s="51" t="s">
        <v>771</v>
      </c>
      <c r="R360" s="226" t="s">
        <v>772</v>
      </c>
      <c r="S360" s="182">
        <v>1</v>
      </c>
      <c r="T360" s="183" t="s">
        <v>22</v>
      </c>
      <c r="U360" s="105" t="s">
        <v>24</v>
      </c>
      <c r="V360" s="233">
        <v>41.67</v>
      </c>
      <c r="W360" s="227">
        <f t="shared" si="78"/>
        <v>0.12</v>
      </c>
      <c r="X360" s="116">
        <f t="shared" si="79"/>
        <v>36.669600000000003</v>
      </c>
      <c r="Y360" s="116"/>
      <c r="Z360" s="127"/>
      <c r="AA360" s="127"/>
      <c r="AB360" s="138"/>
      <c r="AC360" s="127"/>
      <c r="AD360" s="168" t="s">
        <v>757</v>
      </c>
      <c r="AE360" s="155" t="s">
        <v>643</v>
      </c>
      <c r="AF360" s="155" t="s">
        <v>35</v>
      </c>
    </row>
    <row r="361" spans="1:32" s="53" customFormat="1">
      <c r="A361" s="49" t="s">
        <v>773</v>
      </c>
      <c r="B361" s="50" t="s">
        <v>774</v>
      </c>
      <c r="C361" s="55">
        <v>1</v>
      </c>
      <c r="D361" s="89" t="s">
        <v>22</v>
      </c>
      <c r="E361" s="105" t="s">
        <v>24</v>
      </c>
      <c r="F361" s="91"/>
      <c r="G361" s="57"/>
      <c r="H361" s="116">
        <f t="shared" si="77"/>
        <v>0</v>
      </c>
      <c r="I361" s="116"/>
      <c r="J361" s="127"/>
      <c r="K361" s="127"/>
      <c r="L361" s="138"/>
      <c r="M361" s="127"/>
      <c r="N361" s="175" t="s">
        <v>757</v>
      </c>
      <c r="O361" s="154" t="s">
        <v>643</v>
      </c>
      <c r="P361" s="155" t="s">
        <v>35</v>
      </c>
      <c r="Q361" s="51" t="s">
        <v>773</v>
      </c>
      <c r="R361" s="226" t="s">
        <v>774</v>
      </c>
      <c r="S361" s="182">
        <v>1</v>
      </c>
      <c r="T361" s="183" t="s">
        <v>22</v>
      </c>
      <c r="U361" s="105" t="s">
        <v>24</v>
      </c>
      <c r="V361" s="233"/>
      <c r="W361" s="227"/>
      <c r="X361" s="116">
        <f t="shared" si="79"/>
        <v>0</v>
      </c>
      <c r="Y361" s="116"/>
      <c r="Z361" s="127"/>
      <c r="AA361" s="127"/>
      <c r="AB361" s="138"/>
      <c r="AC361" s="127"/>
      <c r="AD361" s="168" t="s">
        <v>757</v>
      </c>
      <c r="AE361" s="155" t="s">
        <v>643</v>
      </c>
      <c r="AF361" s="155" t="s">
        <v>35</v>
      </c>
    </row>
    <row r="362" spans="1:32" s="53" customFormat="1">
      <c r="A362" s="49" t="s">
        <v>775</v>
      </c>
      <c r="B362" s="50" t="s">
        <v>776</v>
      </c>
      <c r="C362" s="55">
        <v>1</v>
      </c>
      <c r="D362" s="89" t="s">
        <v>22</v>
      </c>
      <c r="E362" s="105" t="s">
        <v>24</v>
      </c>
      <c r="F362" s="89"/>
      <c r="G362" s="57"/>
      <c r="H362" s="116">
        <f t="shared" si="77"/>
        <v>0</v>
      </c>
      <c r="I362" s="116"/>
      <c r="J362" s="127"/>
      <c r="K362" s="127"/>
      <c r="L362" s="127"/>
      <c r="M362" s="127"/>
      <c r="N362" s="168" t="s">
        <v>757</v>
      </c>
      <c r="O362" s="155" t="s">
        <v>643</v>
      </c>
      <c r="P362" s="155" t="s">
        <v>35</v>
      </c>
      <c r="Q362" s="51" t="s">
        <v>775</v>
      </c>
      <c r="R362" s="226" t="s">
        <v>776</v>
      </c>
      <c r="S362" s="182">
        <v>1</v>
      </c>
      <c r="T362" s="183" t="s">
        <v>22</v>
      </c>
      <c r="U362" s="105" t="s">
        <v>24</v>
      </c>
      <c r="V362" s="183"/>
      <c r="W362" s="227"/>
      <c r="X362" s="116">
        <f t="shared" si="79"/>
        <v>0</v>
      </c>
      <c r="Y362" s="116"/>
      <c r="Z362" s="127"/>
      <c r="AA362" s="127"/>
      <c r="AB362" s="127"/>
      <c r="AC362" s="127"/>
      <c r="AD362" s="168" t="s">
        <v>757</v>
      </c>
      <c r="AE362" s="155" t="s">
        <v>643</v>
      </c>
      <c r="AF362" s="155" t="s">
        <v>35</v>
      </c>
    </row>
    <row r="363" spans="1:32">
      <c r="A363" s="37" t="s">
        <v>777</v>
      </c>
      <c r="B363" s="17" t="s">
        <v>778</v>
      </c>
      <c r="C363" s="73">
        <v>1</v>
      </c>
      <c r="D363" s="84" t="s">
        <v>29</v>
      </c>
      <c r="E363" s="102" t="s">
        <v>777</v>
      </c>
      <c r="F363" s="84"/>
      <c r="G363" s="110"/>
      <c r="H363" s="115">
        <v>50</v>
      </c>
      <c r="I363" s="68"/>
      <c r="J363" s="24"/>
      <c r="K363" s="24"/>
      <c r="L363" s="136" t="s">
        <v>24</v>
      </c>
      <c r="M363" s="128" t="s">
        <v>24</v>
      </c>
      <c r="N363" s="150" t="s">
        <v>30</v>
      </c>
      <c r="O363" s="153" t="s">
        <v>31</v>
      </c>
      <c r="P363" s="153" t="s">
        <v>646</v>
      </c>
      <c r="Q363" s="43" t="s">
        <v>777</v>
      </c>
      <c r="R363" s="42" t="s">
        <v>778</v>
      </c>
      <c r="S363" s="76">
        <v>1</v>
      </c>
      <c r="T363" s="88" t="s">
        <v>29</v>
      </c>
      <c r="U363" s="102" t="s">
        <v>777</v>
      </c>
      <c r="V363" s="88"/>
      <c r="W363" s="220"/>
      <c r="X363" s="115">
        <v>50</v>
      </c>
      <c r="Y363" s="68"/>
      <c r="Z363" s="24"/>
      <c r="AA363" s="24"/>
      <c r="AB363" s="136" t="s">
        <v>24</v>
      </c>
      <c r="AC363" s="128" t="s">
        <v>24</v>
      </c>
      <c r="AD363" s="150" t="s">
        <v>30</v>
      </c>
      <c r="AE363" s="153" t="s">
        <v>31</v>
      </c>
      <c r="AF363" s="153" t="s">
        <v>646</v>
      </c>
    </row>
    <row r="364" spans="1:32">
      <c r="A364" s="37" t="s">
        <v>779</v>
      </c>
      <c r="B364" s="17" t="s">
        <v>780</v>
      </c>
      <c r="C364" s="73">
        <v>1</v>
      </c>
      <c r="D364" s="84" t="s">
        <v>29</v>
      </c>
      <c r="E364" s="102" t="s">
        <v>779</v>
      </c>
      <c r="F364" s="84"/>
      <c r="G364" s="110"/>
      <c r="H364" s="115">
        <v>100</v>
      </c>
      <c r="I364" s="68"/>
      <c r="J364" s="24"/>
      <c r="K364" s="24"/>
      <c r="L364" s="136" t="s">
        <v>24</v>
      </c>
      <c r="M364" s="128" t="s">
        <v>24</v>
      </c>
      <c r="N364" s="150" t="s">
        <v>30</v>
      </c>
      <c r="O364" s="153" t="s">
        <v>31</v>
      </c>
      <c r="P364" s="153" t="s">
        <v>646</v>
      </c>
      <c r="Q364" s="43" t="s">
        <v>779</v>
      </c>
      <c r="R364" s="42" t="s">
        <v>780</v>
      </c>
      <c r="S364" s="76">
        <v>1</v>
      </c>
      <c r="T364" s="88" t="s">
        <v>29</v>
      </c>
      <c r="U364" s="102" t="s">
        <v>779</v>
      </c>
      <c r="V364" s="88"/>
      <c r="W364" s="220"/>
      <c r="X364" s="115">
        <v>100</v>
      </c>
      <c r="Y364" s="68"/>
      <c r="Z364" s="24"/>
      <c r="AA364" s="24"/>
      <c r="AB364" s="136" t="s">
        <v>24</v>
      </c>
      <c r="AC364" s="128" t="s">
        <v>24</v>
      </c>
      <c r="AD364" s="150" t="s">
        <v>30</v>
      </c>
      <c r="AE364" s="153" t="s">
        <v>31</v>
      </c>
      <c r="AF364" s="153" t="s">
        <v>646</v>
      </c>
    </row>
    <row r="365" spans="1:32">
      <c r="A365" s="37" t="s">
        <v>781</v>
      </c>
      <c r="B365" s="17" t="s">
        <v>782</v>
      </c>
      <c r="C365" s="73">
        <v>1</v>
      </c>
      <c r="D365" s="84" t="s">
        <v>29</v>
      </c>
      <c r="E365" s="102" t="s">
        <v>781</v>
      </c>
      <c r="F365" s="84"/>
      <c r="G365" s="110"/>
      <c r="H365" s="115">
        <v>204</v>
      </c>
      <c r="I365" s="68"/>
      <c r="J365" s="24"/>
      <c r="K365" s="24"/>
      <c r="L365" s="136" t="s">
        <v>24</v>
      </c>
      <c r="M365" s="128" t="s">
        <v>24</v>
      </c>
      <c r="N365" s="150" t="s">
        <v>30</v>
      </c>
      <c r="O365" s="153" t="s">
        <v>31</v>
      </c>
      <c r="P365" s="153" t="s">
        <v>646</v>
      </c>
      <c r="Q365" s="43" t="s">
        <v>781</v>
      </c>
      <c r="R365" s="42" t="s">
        <v>782</v>
      </c>
      <c r="S365" s="76">
        <v>1</v>
      </c>
      <c r="T365" s="88" t="s">
        <v>29</v>
      </c>
      <c r="U365" s="102" t="s">
        <v>781</v>
      </c>
      <c r="V365" s="88"/>
      <c r="W365" s="220"/>
      <c r="X365" s="115">
        <v>204</v>
      </c>
      <c r="Y365" s="68"/>
      <c r="Z365" s="24"/>
      <c r="AA365" s="24"/>
      <c r="AB365" s="136" t="s">
        <v>24</v>
      </c>
      <c r="AC365" s="128" t="s">
        <v>24</v>
      </c>
      <c r="AD365" s="150" t="s">
        <v>30</v>
      </c>
      <c r="AE365" s="153" t="s">
        <v>31</v>
      </c>
      <c r="AF365" s="153" t="s">
        <v>646</v>
      </c>
    </row>
    <row r="366" spans="1:32">
      <c r="A366" s="37" t="s">
        <v>783</v>
      </c>
      <c r="B366" s="17" t="s">
        <v>784</v>
      </c>
      <c r="C366" s="73">
        <v>1</v>
      </c>
      <c r="D366" s="84" t="s">
        <v>29</v>
      </c>
      <c r="E366" s="102" t="s">
        <v>783</v>
      </c>
      <c r="F366" s="84"/>
      <c r="G366" s="110"/>
      <c r="H366" s="115">
        <v>324</v>
      </c>
      <c r="I366" s="68"/>
      <c r="J366" s="24"/>
      <c r="K366" s="24"/>
      <c r="L366" s="136" t="s">
        <v>24</v>
      </c>
      <c r="M366" s="128" t="s">
        <v>24</v>
      </c>
      <c r="N366" s="150" t="s">
        <v>30</v>
      </c>
      <c r="O366" s="153" t="s">
        <v>31</v>
      </c>
      <c r="P366" s="153" t="s">
        <v>646</v>
      </c>
      <c r="Q366" s="43" t="s">
        <v>783</v>
      </c>
      <c r="R366" s="42" t="s">
        <v>784</v>
      </c>
      <c r="S366" s="76">
        <v>1</v>
      </c>
      <c r="T366" s="88" t="s">
        <v>29</v>
      </c>
      <c r="U366" s="102" t="s">
        <v>783</v>
      </c>
      <c r="V366" s="88"/>
      <c r="W366" s="220"/>
      <c r="X366" s="115">
        <v>324</v>
      </c>
      <c r="Y366" s="68"/>
      <c r="Z366" s="24"/>
      <c r="AA366" s="24"/>
      <c r="AB366" s="136" t="s">
        <v>24</v>
      </c>
      <c r="AC366" s="128" t="s">
        <v>24</v>
      </c>
      <c r="AD366" s="150" t="s">
        <v>30</v>
      </c>
      <c r="AE366" s="153" t="s">
        <v>31</v>
      </c>
      <c r="AF366" s="153" t="s">
        <v>646</v>
      </c>
    </row>
    <row r="367" spans="1:32">
      <c r="A367" s="37" t="s">
        <v>785</v>
      </c>
      <c r="B367" s="17" t="s">
        <v>786</v>
      </c>
      <c r="C367" s="73">
        <v>1</v>
      </c>
      <c r="D367" s="84" t="s">
        <v>29</v>
      </c>
      <c r="E367" s="102" t="s">
        <v>785</v>
      </c>
      <c r="F367" s="84"/>
      <c r="G367" s="110"/>
      <c r="H367" s="115">
        <v>55</v>
      </c>
      <c r="I367" s="68"/>
      <c r="J367" s="24"/>
      <c r="K367" s="24"/>
      <c r="L367" s="136" t="s">
        <v>24</v>
      </c>
      <c r="M367" s="128" t="s">
        <v>24</v>
      </c>
      <c r="N367" s="150" t="s">
        <v>30</v>
      </c>
      <c r="O367" s="153" t="s">
        <v>31</v>
      </c>
      <c r="P367" s="153" t="s">
        <v>646</v>
      </c>
      <c r="Q367" s="43" t="s">
        <v>785</v>
      </c>
      <c r="R367" s="42" t="s">
        <v>786</v>
      </c>
      <c r="S367" s="76">
        <v>1</v>
      </c>
      <c r="T367" s="88" t="s">
        <v>29</v>
      </c>
      <c r="U367" s="102" t="s">
        <v>785</v>
      </c>
      <c r="V367" s="88"/>
      <c r="W367" s="220"/>
      <c r="X367" s="115">
        <v>55</v>
      </c>
      <c r="Y367" s="68"/>
      <c r="Z367" s="24"/>
      <c r="AA367" s="24"/>
      <c r="AB367" s="136" t="s">
        <v>24</v>
      </c>
      <c r="AC367" s="128" t="s">
        <v>24</v>
      </c>
      <c r="AD367" s="150" t="s">
        <v>30</v>
      </c>
      <c r="AE367" s="153" t="s">
        <v>31</v>
      </c>
      <c r="AF367" s="153" t="s">
        <v>646</v>
      </c>
    </row>
    <row r="368" spans="1:32">
      <c r="A368" s="37" t="s">
        <v>787</v>
      </c>
      <c r="B368" s="17" t="s">
        <v>788</v>
      </c>
      <c r="C368" s="73">
        <v>1</v>
      </c>
      <c r="D368" s="84" t="s">
        <v>29</v>
      </c>
      <c r="E368" s="102" t="s">
        <v>787</v>
      </c>
      <c r="F368" s="84"/>
      <c r="G368" s="110"/>
      <c r="H368" s="115">
        <v>155</v>
      </c>
      <c r="I368" s="68"/>
      <c r="J368" s="24"/>
      <c r="K368" s="24"/>
      <c r="L368" s="136" t="s">
        <v>24</v>
      </c>
      <c r="M368" s="128" t="s">
        <v>24</v>
      </c>
      <c r="N368" s="150" t="s">
        <v>30</v>
      </c>
      <c r="O368" s="153" t="s">
        <v>31</v>
      </c>
      <c r="P368" s="153" t="s">
        <v>646</v>
      </c>
      <c r="Q368" s="43" t="s">
        <v>787</v>
      </c>
      <c r="R368" s="42" t="s">
        <v>788</v>
      </c>
      <c r="S368" s="76">
        <v>1</v>
      </c>
      <c r="T368" s="88" t="s">
        <v>29</v>
      </c>
      <c r="U368" s="102" t="s">
        <v>787</v>
      </c>
      <c r="V368" s="88"/>
      <c r="W368" s="220"/>
      <c r="X368" s="115">
        <v>155</v>
      </c>
      <c r="Y368" s="68"/>
      <c r="Z368" s="24"/>
      <c r="AA368" s="24"/>
      <c r="AB368" s="136" t="s">
        <v>24</v>
      </c>
      <c r="AC368" s="128" t="s">
        <v>24</v>
      </c>
      <c r="AD368" s="150" t="s">
        <v>30</v>
      </c>
      <c r="AE368" s="153" t="s">
        <v>31</v>
      </c>
      <c r="AF368" s="153" t="s">
        <v>646</v>
      </c>
    </row>
    <row r="369" spans="1:32">
      <c r="A369" s="37" t="s">
        <v>789</v>
      </c>
      <c r="B369" s="17" t="s">
        <v>790</v>
      </c>
      <c r="C369" s="73">
        <v>1</v>
      </c>
      <c r="D369" s="84" t="s">
        <v>29</v>
      </c>
      <c r="E369" s="102" t="s">
        <v>789</v>
      </c>
      <c r="F369" s="84"/>
      <c r="G369" s="110"/>
      <c r="H369" s="115">
        <v>215</v>
      </c>
      <c r="I369" s="68"/>
      <c r="J369" s="24"/>
      <c r="K369" s="24"/>
      <c r="L369" s="136" t="s">
        <v>24</v>
      </c>
      <c r="M369" s="128" t="s">
        <v>24</v>
      </c>
      <c r="N369" s="150" t="s">
        <v>30</v>
      </c>
      <c r="O369" s="153" t="s">
        <v>31</v>
      </c>
      <c r="P369" s="153" t="s">
        <v>646</v>
      </c>
      <c r="Q369" s="43" t="s">
        <v>789</v>
      </c>
      <c r="R369" s="42" t="s">
        <v>790</v>
      </c>
      <c r="S369" s="76">
        <v>1</v>
      </c>
      <c r="T369" s="88" t="s">
        <v>29</v>
      </c>
      <c r="U369" s="102" t="s">
        <v>789</v>
      </c>
      <c r="V369" s="88"/>
      <c r="W369" s="220"/>
      <c r="X369" s="115">
        <v>215</v>
      </c>
      <c r="Y369" s="68"/>
      <c r="Z369" s="24"/>
      <c r="AA369" s="24"/>
      <c r="AB369" s="136" t="s">
        <v>24</v>
      </c>
      <c r="AC369" s="128" t="s">
        <v>24</v>
      </c>
      <c r="AD369" s="150" t="s">
        <v>30</v>
      </c>
      <c r="AE369" s="153" t="s">
        <v>31</v>
      </c>
      <c r="AF369" s="153" t="s">
        <v>646</v>
      </c>
    </row>
    <row r="370" spans="1:32">
      <c r="A370" s="37" t="s">
        <v>791</v>
      </c>
      <c r="B370" s="17" t="s">
        <v>792</v>
      </c>
      <c r="C370" s="73">
        <v>1</v>
      </c>
      <c r="D370" s="84" t="s">
        <v>29</v>
      </c>
      <c r="E370" s="102" t="s">
        <v>791</v>
      </c>
      <c r="F370" s="84"/>
      <c r="G370" s="110"/>
      <c r="H370" s="115">
        <v>75</v>
      </c>
      <c r="I370" s="68"/>
      <c r="J370" s="24"/>
      <c r="K370" s="24"/>
      <c r="L370" s="136" t="s">
        <v>24</v>
      </c>
      <c r="M370" s="128" t="s">
        <v>24</v>
      </c>
      <c r="N370" s="150" t="s">
        <v>30</v>
      </c>
      <c r="O370" s="153" t="s">
        <v>31</v>
      </c>
      <c r="P370" s="153" t="s">
        <v>646</v>
      </c>
      <c r="Q370" s="43" t="s">
        <v>791</v>
      </c>
      <c r="R370" s="42" t="s">
        <v>792</v>
      </c>
      <c r="S370" s="76">
        <v>1</v>
      </c>
      <c r="T370" s="88" t="s">
        <v>29</v>
      </c>
      <c r="U370" s="102" t="s">
        <v>791</v>
      </c>
      <c r="V370" s="88"/>
      <c r="W370" s="220"/>
      <c r="X370" s="115">
        <v>75</v>
      </c>
      <c r="Y370" s="68"/>
      <c r="Z370" s="24"/>
      <c r="AA370" s="24"/>
      <c r="AB370" s="136" t="s">
        <v>24</v>
      </c>
      <c r="AC370" s="128" t="s">
        <v>24</v>
      </c>
      <c r="AD370" s="150" t="s">
        <v>30</v>
      </c>
      <c r="AE370" s="153" t="s">
        <v>31</v>
      </c>
      <c r="AF370" s="153" t="s">
        <v>646</v>
      </c>
    </row>
    <row r="371" spans="1:32">
      <c r="A371" s="37" t="s">
        <v>793</v>
      </c>
      <c r="B371" s="17" t="s">
        <v>794</v>
      </c>
      <c r="C371" s="73">
        <v>1</v>
      </c>
      <c r="D371" s="84" t="s">
        <v>29</v>
      </c>
      <c r="E371" s="102" t="s">
        <v>793</v>
      </c>
      <c r="F371" s="84"/>
      <c r="G371" s="110"/>
      <c r="H371" s="115">
        <v>150</v>
      </c>
      <c r="I371" s="68"/>
      <c r="J371" s="24"/>
      <c r="K371" s="24"/>
      <c r="L371" s="136" t="s">
        <v>24</v>
      </c>
      <c r="M371" s="128" t="s">
        <v>24</v>
      </c>
      <c r="N371" s="150" t="s">
        <v>30</v>
      </c>
      <c r="O371" s="153" t="s">
        <v>31</v>
      </c>
      <c r="P371" s="153" t="s">
        <v>646</v>
      </c>
      <c r="Q371" s="43" t="s">
        <v>793</v>
      </c>
      <c r="R371" s="42" t="s">
        <v>794</v>
      </c>
      <c r="S371" s="76">
        <v>1</v>
      </c>
      <c r="T371" s="88" t="s">
        <v>29</v>
      </c>
      <c r="U371" s="102" t="s">
        <v>793</v>
      </c>
      <c r="V371" s="88"/>
      <c r="W371" s="220"/>
      <c r="X371" s="115">
        <v>150</v>
      </c>
      <c r="Y371" s="68"/>
      <c r="Z371" s="24"/>
      <c r="AA371" s="24"/>
      <c r="AB371" s="136" t="s">
        <v>24</v>
      </c>
      <c r="AC371" s="128" t="s">
        <v>24</v>
      </c>
      <c r="AD371" s="150" t="s">
        <v>30</v>
      </c>
      <c r="AE371" s="153" t="s">
        <v>31</v>
      </c>
      <c r="AF371" s="153" t="s">
        <v>646</v>
      </c>
    </row>
    <row r="372" spans="1:32">
      <c r="A372" s="37" t="s">
        <v>795</v>
      </c>
      <c r="B372" s="17" t="s">
        <v>796</v>
      </c>
      <c r="C372" s="73">
        <v>1</v>
      </c>
      <c r="D372" s="84" t="s">
        <v>29</v>
      </c>
      <c r="E372" s="102" t="s">
        <v>795</v>
      </c>
      <c r="F372" s="84"/>
      <c r="G372" s="110"/>
      <c r="H372" s="115">
        <v>245</v>
      </c>
      <c r="I372" s="68"/>
      <c r="J372" s="24"/>
      <c r="K372" s="24"/>
      <c r="L372" s="136" t="s">
        <v>24</v>
      </c>
      <c r="M372" s="128" t="s">
        <v>24</v>
      </c>
      <c r="N372" s="150" t="s">
        <v>30</v>
      </c>
      <c r="O372" s="153" t="s">
        <v>31</v>
      </c>
      <c r="P372" s="153" t="s">
        <v>646</v>
      </c>
      <c r="Q372" s="43" t="s">
        <v>795</v>
      </c>
      <c r="R372" s="42" t="s">
        <v>796</v>
      </c>
      <c r="S372" s="76">
        <v>1</v>
      </c>
      <c r="T372" s="88" t="s">
        <v>29</v>
      </c>
      <c r="U372" s="102" t="s">
        <v>795</v>
      </c>
      <c r="V372" s="88"/>
      <c r="W372" s="220"/>
      <c r="X372" s="115">
        <v>245</v>
      </c>
      <c r="Y372" s="68"/>
      <c r="Z372" s="24"/>
      <c r="AA372" s="24"/>
      <c r="AB372" s="136" t="s">
        <v>24</v>
      </c>
      <c r="AC372" s="128" t="s">
        <v>24</v>
      </c>
      <c r="AD372" s="150" t="s">
        <v>30</v>
      </c>
      <c r="AE372" s="153" t="s">
        <v>31</v>
      </c>
      <c r="AF372" s="153" t="s">
        <v>646</v>
      </c>
    </row>
    <row r="373" spans="1:32">
      <c r="A373" s="37" t="s">
        <v>797</v>
      </c>
      <c r="B373" s="17" t="s">
        <v>798</v>
      </c>
      <c r="C373" s="73">
        <v>1</v>
      </c>
      <c r="D373" s="84" t="s">
        <v>29</v>
      </c>
      <c r="E373" s="102" t="s">
        <v>797</v>
      </c>
      <c r="F373" s="84"/>
      <c r="G373" s="110"/>
      <c r="H373" s="115">
        <v>115</v>
      </c>
      <c r="I373" s="68"/>
      <c r="J373" s="24"/>
      <c r="K373" s="24"/>
      <c r="L373" s="136" t="s">
        <v>24</v>
      </c>
      <c r="M373" s="128" t="s">
        <v>24</v>
      </c>
      <c r="N373" s="150" t="s">
        <v>30</v>
      </c>
      <c r="O373" s="153" t="s">
        <v>31</v>
      </c>
      <c r="P373" s="153" t="s">
        <v>646</v>
      </c>
      <c r="Q373" s="43" t="s">
        <v>797</v>
      </c>
      <c r="R373" s="42" t="s">
        <v>798</v>
      </c>
      <c r="S373" s="76">
        <v>1</v>
      </c>
      <c r="T373" s="88" t="s">
        <v>29</v>
      </c>
      <c r="U373" s="102" t="s">
        <v>797</v>
      </c>
      <c r="V373" s="88"/>
      <c r="W373" s="220"/>
      <c r="X373" s="115">
        <v>115</v>
      </c>
      <c r="Y373" s="68"/>
      <c r="Z373" s="24"/>
      <c r="AA373" s="24"/>
      <c r="AB373" s="136" t="s">
        <v>24</v>
      </c>
      <c r="AC373" s="128" t="s">
        <v>24</v>
      </c>
      <c r="AD373" s="150" t="s">
        <v>30</v>
      </c>
      <c r="AE373" s="153" t="s">
        <v>31</v>
      </c>
      <c r="AF373" s="153" t="s">
        <v>646</v>
      </c>
    </row>
    <row r="374" spans="1:32">
      <c r="A374" s="37" t="s">
        <v>799</v>
      </c>
      <c r="B374" s="17" t="s">
        <v>800</v>
      </c>
      <c r="C374" s="73">
        <v>1</v>
      </c>
      <c r="D374" s="84" t="s">
        <v>29</v>
      </c>
      <c r="E374" s="102" t="s">
        <v>799</v>
      </c>
      <c r="F374" s="84"/>
      <c r="G374" s="110"/>
      <c r="H374" s="115">
        <v>260</v>
      </c>
      <c r="I374" s="68"/>
      <c r="J374" s="24"/>
      <c r="K374" s="24"/>
      <c r="L374" s="136" t="s">
        <v>24</v>
      </c>
      <c r="M374" s="128" t="s">
        <v>24</v>
      </c>
      <c r="N374" s="150" t="s">
        <v>30</v>
      </c>
      <c r="O374" s="153" t="s">
        <v>31</v>
      </c>
      <c r="P374" s="153" t="s">
        <v>646</v>
      </c>
      <c r="Q374" s="43" t="s">
        <v>799</v>
      </c>
      <c r="R374" s="42" t="s">
        <v>800</v>
      </c>
      <c r="S374" s="76">
        <v>1</v>
      </c>
      <c r="T374" s="88" t="s">
        <v>29</v>
      </c>
      <c r="U374" s="102" t="s">
        <v>799</v>
      </c>
      <c r="V374" s="88"/>
      <c r="W374" s="220"/>
      <c r="X374" s="115">
        <v>260</v>
      </c>
      <c r="Y374" s="68"/>
      <c r="Z374" s="24"/>
      <c r="AA374" s="24"/>
      <c r="AB374" s="136" t="s">
        <v>24</v>
      </c>
      <c r="AC374" s="128" t="s">
        <v>24</v>
      </c>
      <c r="AD374" s="150" t="s">
        <v>30</v>
      </c>
      <c r="AE374" s="153" t="s">
        <v>31</v>
      </c>
      <c r="AF374" s="153" t="s">
        <v>646</v>
      </c>
    </row>
    <row r="375" spans="1:32">
      <c r="A375" s="37" t="s">
        <v>801</v>
      </c>
      <c r="B375" s="17" t="s">
        <v>802</v>
      </c>
      <c r="C375" s="73">
        <v>1</v>
      </c>
      <c r="D375" s="84" t="s">
        <v>29</v>
      </c>
      <c r="E375" s="102" t="s">
        <v>801</v>
      </c>
      <c r="F375" s="84"/>
      <c r="G375" s="110"/>
      <c r="H375" s="115">
        <v>365</v>
      </c>
      <c r="I375" s="68"/>
      <c r="J375" s="24"/>
      <c r="K375" s="24"/>
      <c r="L375" s="136" t="s">
        <v>24</v>
      </c>
      <c r="M375" s="128" t="s">
        <v>24</v>
      </c>
      <c r="N375" s="150" t="s">
        <v>30</v>
      </c>
      <c r="O375" s="153" t="s">
        <v>31</v>
      </c>
      <c r="P375" s="153" t="s">
        <v>646</v>
      </c>
      <c r="Q375" s="43" t="s">
        <v>801</v>
      </c>
      <c r="R375" s="42" t="s">
        <v>802</v>
      </c>
      <c r="S375" s="76">
        <v>1</v>
      </c>
      <c r="T375" s="88" t="s">
        <v>29</v>
      </c>
      <c r="U375" s="102" t="s">
        <v>801</v>
      </c>
      <c r="V375" s="88"/>
      <c r="W375" s="220"/>
      <c r="X375" s="115">
        <v>365</v>
      </c>
      <c r="Y375" s="68"/>
      <c r="Z375" s="24"/>
      <c r="AA375" s="24"/>
      <c r="AB375" s="136" t="s">
        <v>24</v>
      </c>
      <c r="AC375" s="128" t="s">
        <v>24</v>
      </c>
      <c r="AD375" s="150" t="s">
        <v>30</v>
      </c>
      <c r="AE375" s="153" t="s">
        <v>31</v>
      </c>
      <c r="AF375" s="153" t="s">
        <v>646</v>
      </c>
    </row>
    <row r="376" spans="1:32">
      <c r="A376" s="16" t="s">
        <v>803</v>
      </c>
      <c r="B376" s="17" t="s">
        <v>804</v>
      </c>
      <c r="C376" s="73">
        <v>1</v>
      </c>
      <c r="D376" s="84" t="s">
        <v>29</v>
      </c>
      <c r="E376" s="102" t="s">
        <v>803</v>
      </c>
      <c r="F376" s="84"/>
      <c r="G376" s="110"/>
      <c r="H376" s="117">
        <v>100</v>
      </c>
      <c r="I376" s="68"/>
      <c r="J376" s="24"/>
      <c r="K376" s="24"/>
      <c r="L376" s="136" t="s">
        <v>24</v>
      </c>
      <c r="M376" s="128" t="s">
        <v>24</v>
      </c>
      <c r="N376" s="151" t="s">
        <v>30</v>
      </c>
      <c r="O376" s="20" t="s">
        <v>31</v>
      </c>
      <c r="P376" s="153" t="s">
        <v>32</v>
      </c>
      <c r="Q376" s="44" t="s">
        <v>803</v>
      </c>
      <c r="R376" s="42" t="s">
        <v>804</v>
      </c>
      <c r="S376" s="76">
        <v>1</v>
      </c>
      <c r="T376" s="88" t="s">
        <v>29</v>
      </c>
      <c r="U376" s="102" t="s">
        <v>803</v>
      </c>
      <c r="V376" s="88"/>
      <c r="W376" s="220"/>
      <c r="X376" s="117">
        <v>100</v>
      </c>
      <c r="Y376" s="68"/>
      <c r="Z376" s="24"/>
      <c r="AA376" s="24"/>
      <c r="AB376" s="136" t="s">
        <v>24</v>
      </c>
      <c r="AC376" s="128" t="s">
        <v>24</v>
      </c>
      <c r="AD376" s="150" t="s">
        <v>30</v>
      </c>
      <c r="AE376" s="153" t="s">
        <v>31</v>
      </c>
      <c r="AF376" s="153" t="s">
        <v>32</v>
      </c>
    </row>
    <row r="377" spans="1:32">
      <c r="A377" s="16" t="s">
        <v>805</v>
      </c>
      <c r="B377" s="17" t="s">
        <v>806</v>
      </c>
      <c r="C377" s="73">
        <v>1</v>
      </c>
      <c r="D377" s="84" t="s">
        <v>29</v>
      </c>
      <c r="E377" s="102" t="s">
        <v>805</v>
      </c>
      <c r="F377" s="84"/>
      <c r="G377" s="110"/>
      <c r="H377" s="117">
        <v>150</v>
      </c>
      <c r="I377" s="68"/>
      <c r="J377" s="24"/>
      <c r="K377" s="24"/>
      <c r="L377" s="136" t="s">
        <v>24</v>
      </c>
      <c r="M377" s="128" t="s">
        <v>24</v>
      </c>
      <c r="N377" s="151" t="s">
        <v>30</v>
      </c>
      <c r="O377" s="20" t="s">
        <v>31</v>
      </c>
      <c r="P377" s="153" t="s">
        <v>32</v>
      </c>
      <c r="Q377" s="44" t="s">
        <v>805</v>
      </c>
      <c r="R377" s="42" t="s">
        <v>806</v>
      </c>
      <c r="S377" s="76">
        <v>1</v>
      </c>
      <c r="T377" s="88" t="s">
        <v>29</v>
      </c>
      <c r="U377" s="102" t="s">
        <v>805</v>
      </c>
      <c r="V377" s="88"/>
      <c r="W377" s="220"/>
      <c r="X377" s="117">
        <v>150</v>
      </c>
      <c r="Y377" s="68"/>
      <c r="Z377" s="24"/>
      <c r="AA377" s="24"/>
      <c r="AB377" s="136" t="s">
        <v>24</v>
      </c>
      <c r="AC377" s="128" t="s">
        <v>24</v>
      </c>
      <c r="AD377" s="150" t="s">
        <v>30</v>
      </c>
      <c r="AE377" s="153" t="s">
        <v>31</v>
      </c>
      <c r="AF377" s="153" t="s">
        <v>32</v>
      </c>
    </row>
    <row r="378" spans="1:32">
      <c r="A378" s="16" t="s">
        <v>807</v>
      </c>
      <c r="B378" s="17" t="s">
        <v>808</v>
      </c>
      <c r="C378" s="73">
        <v>1</v>
      </c>
      <c r="D378" s="84" t="s">
        <v>29</v>
      </c>
      <c r="E378" s="102" t="s">
        <v>807</v>
      </c>
      <c r="F378" s="84"/>
      <c r="G378" s="110"/>
      <c r="H378" s="115">
        <v>295</v>
      </c>
      <c r="I378" s="68"/>
      <c r="J378" s="24"/>
      <c r="K378" s="24"/>
      <c r="L378" s="136" t="s">
        <v>24</v>
      </c>
      <c r="M378" s="128" t="s">
        <v>24</v>
      </c>
      <c r="N378" s="151" t="s">
        <v>30</v>
      </c>
      <c r="O378" s="20" t="s">
        <v>31</v>
      </c>
      <c r="P378" s="153" t="s">
        <v>32</v>
      </c>
      <c r="Q378" s="44" t="s">
        <v>807</v>
      </c>
      <c r="R378" s="42" t="s">
        <v>808</v>
      </c>
      <c r="S378" s="76">
        <v>1</v>
      </c>
      <c r="T378" s="88" t="s">
        <v>29</v>
      </c>
      <c r="U378" s="102" t="s">
        <v>807</v>
      </c>
      <c r="V378" s="88"/>
      <c r="W378" s="220"/>
      <c r="X378" s="115">
        <v>295</v>
      </c>
      <c r="Y378" s="68"/>
      <c r="Z378" s="24"/>
      <c r="AA378" s="24"/>
      <c r="AB378" s="136" t="s">
        <v>24</v>
      </c>
      <c r="AC378" s="128" t="s">
        <v>24</v>
      </c>
      <c r="AD378" s="150" t="s">
        <v>30</v>
      </c>
      <c r="AE378" s="153" t="s">
        <v>31</v>
      </c>
      <c r="AF378" s="153" t="s">
        <v>32</v>
      </c>
    </row>
    <row r="379" spans="1:32">
      <c r="A379" s="176" t="s">
        <v>809</v>
      </c>
      <c r="B379" s="169" t="s">
        <v>810</v>
      </c>
      <c r="C379" s="170">
        <v>1</v>
      </c>
      <c r="D379" s="171" t="s">
        <v>22</v>
      </c>
      <c r="E379" s="177" t="s">
        <v>809</v>
      </c>
      <c r="F379" s="171">
        <v>1249.166667</v>
      </c>
      <c r="G379" s="172">
        <f>rv_im21_hg</f>
        <v>0.15</v>
      </c>
      <c r="H379" s="178">
        <f t="shared" ref="H379:H408" si="80">F379-(F379*G379)</f>
        <v>1061.79166695</v>
      </c>
      <c r="I379" s="178" t="s">
        <v>756</v>
      </c>
      <c r="J379" s="179">
        <f>im21_3pl</f>
        <v>85</v>
      </c>
      <c r="K379" s="174">
        <f>H379+J379</f>
        <v>1146.79166695</v>
      </c>
      <c r="L379" s="130" t="s">
        <v>24</v>
      </c>
      <c r="M379" s="128">
        <v>1.42</v>
      </c>
      <c r="N379" s="152" t="s">
        <v>811</v>
      </c>
      <c r="O379" s="153" t="s">
        <v>643</v>
      </c>
      <c r="P379" s="153" t="s">
        <v>644</v>
      </c>
      <c r="Q379" s="194" t="s">
        <v>809</v>
      </c>
      <c r="R379" s="195" t="s">
        <v>810</v>
      </c>
      <c r="S379" s="196">
        <v>1</v>
      </c>
      <c r="T379" s="198" t="s">
        <v>22</v>
      </c>
      <c r="U379" s="177" t="s">
        <v>809</v>
      </c>
      <c r="V379" s="198">
        <v>1249.166667</v>
      </c>
      <c r="W379" s="199">
        <f>rv_im21_hg</f>
        <v>0.15</v>
      </c>
      <c r="X379" s="178">
        <f t="shared" ref="X379:X397" si="81">V379-(V379*W379)</f>
        <v>1061.79166695</v>
      </c>
      <c r="Y379" s="178" t="s">
        <v>756</v>
      </c>
      <c r="Z379" s="179">
        <f>im21_3pl</f>
        <v>85</v>
      </c>
      <c r="AA379" s="174">
        <f>X379+Z379</f>
        <v>1146.79166695</v>
      </c>
      <c r="AB379" s="130" t="s">
        <v>24</v>
      </c>
      <c r="AC379" s="128">
        <v>1.42</v>
      </c>
      <c r="AD379" s="234" t="s">
        <v>811</v>
      </c>
      <c r="AE379" s="153" t="s">
        <v>643</v>
      </c>
      <c r="AF379" s="153" t="s">
        <v>644</v>
      </c>
    </row>
    <row r="380" spans="1:32">
      <c r="A380" s="18" t="s">
        <v>812</v>
      </c>
      <c r="B380" s="19" t="s">
        <v>813</v>
      </c>
      <c r="C380" s="56">
        <v>1</v>
      </c>
      <c r="D380" s="85" t="s">
        <v>22</v>
      </c>
      <c r="E380" s="77" t="s">
        <v>24</v>
      </c>
      <c r="F380" s="157">
        <v>287.5</v>
      </c>
      <c r="G380" s="32">
        <f t="shared" ref="G380:G390" si="82">rv_im21_hg_cto</f>
        <v>0.12</v>
      </c>
      <c r="H380" s="68">
        <f t="shared" si="80"/>
        <v>253</v>
      </c>
      <c r="I380" s="92"/>
      <c r="J380" s="128"/>
      <c r="K380" s="128"/>
      <c r="L380" s="130" t="s">
        <v>24</v>
      </c>
      <c r="M380" s="128" t="s">
        <v>24</v>
      </c>
      <c r="N380" s="151" t="s">
        <v>811</v>
      </c>
      <c r="O380" s="20" t="s">
        <v>643</v>
      </c>
      <c r="P380" s="153" t="s">
        <v>35</v>
      </c>
      <c r="Q380" s="39" t="s">
        <v>812</v>
      </c>
      <c r="R380" s="40" t="s">
        <v>813</v>
      </c>
      <c r="S380" s="64">
        <v>1</v>
      </c>
      <c r="T380" s="87" t="s">
        <v>22</v>
      </c>
      <c r="U380" s="77" t="s">
        <v>24</v>
      </c>
      <c r="V380" s="98">
        <v>312.5</v>
      </c>
      <c r="W380" s="48">
        <f t="shared" ref="W380:W390" si="83">rv_im21_hg_cto</f>
        <v>0.12</v>
      </c>
      <c r="X380" s="68">
        <f t="shared" si="81"/>
        <v>275</v>
      </c>
      <c r="Y380" s="92"/>
      <c r="Z380" s="128"/>
      <c r="AA380" s="128"/>
      <c r="AB380" s="130" t="s">
        <v>24</v>
      </c>
      <c r="AC380" s="128" t="s">
        <v>24</v>
      </c>
      <c r="AD380" s="150" t="s">
        <v>811</v>
      </c>
      <c r="AE380" s="153" t="s">
        <v>643</v>
      </c>
      <c r="AF380" s="153" t="s">
        <v>35</v>
      </c>
    </row>
    <row r="381" spans="1:32">
      <c r="A381" s="18" t="s">
        <v>2556</v>
      </c>
      <c r="B381" s="19" t="s">
        <v>815</v>
      </c>
      <c r="C381" s="56">
        <v>1</v>
      </c>
      <c r="D381" s="85" t="s">
        <v>22</v>
      </c>
      <c r="E381" s="77" t="s">
        <v>24</v>
      </c>
      <c r="F381" s="157">
        <v>191.67</v>
      </c>
      <c r="G381" s="32">
        <f t="shared" si="82"/>
        <v>0.12</v>
      </c>
      <c r="H381" s="68">
        <f t="shared" si="80"/>
        <v>168.6696</v>
      </c>
      <c r="I381" s="92"/>
      <c r="J381" s="128"/>
      <c r="K381" s="128"/>
      <c r="L381" s="130" t="s">
        <v>24</v>
      </c>
      <c r="M381" s="128" t="s">
        <v>24</v>
      </c>
      <c r="N381" s="151" t="s">
        <v>811</v>
      </c>
      <c r="O381" s="20" t="s">
        <v>643</v>
      </c>
      <c r="P381" s="153" t="s">
        <v>35</v>
      </c>
      <c r="Q381" s="39" t="s">
        <v>814</v>
      </c>
      <c r="R381" s="40" t="s">
        <v>815</v>
      </c>
      <c r="S381" s="64">
        <v>1</v>
      </c>
      <c r="T381" s="87" t="s">
        <v>22</v>
      </c>
      <c r="U381" s="77" t="s">
        <v>24</v>
      </c>
      <c r="V381" s="98">
        <v>208.33</v>
      </c>
      <c r="W381" s="48">
        <f t="shared" si="83"/>
        <v>0.12</v>
      </c>
      <c r="X381" s="68">
        <f t="shared" si="81"/>
        <v>183.3304</v>
      </c>
      <c r="Y381" s="92"/>
      <c r="Z381" s="128"/>
      <c r="AA381" s="128"/>
      <c r="AB381" s="130" t="s">
        <v>24</v>
      </c>
      <c r="AC381" s="128" t="s">
        <v>24</v>
      </c>
      <c r="AD381" s="150" t="s">
        <v>811</v>
      </c>
      <c r="AE381" s="153" t="s">
        <v>643</v>
      </c>
      <c r="AF381" s="153" t="s">
        <v>35</v>
      </c>
    </row>
    <row r="382" spans="1:32">
      <c r="A382" s="18" t="s">
        <v>816</v>
      </c>
      <c r="B382" s="19" t="s">
        <v>817</v>
      </c>
      <c r="C382" s="56">
        <v>1</v>
      </c>
      <c r="D382" s="85" t="s">
        <v>22</v>
      </c>
      <c r="E382" s="77" t="s">
        <v>24</v>
      </c>
      <c r="F382" s="157">
        <v>575</v>
      </c>
      <c r="G382" s="32">
        <f t="shared" si="82"/>
        <v>0.12</v>
      </c>
      <c r="H382" s="68">
        <f t="shared" si="80"/>
        <v>506</v>
      </c>
      <c r="I382" s="92"/>
      <c r="J382" s="128"/>
      <c r="K382" s="128"/>
      <c r="L382" s="130" t="s">
        <v>24</v>
      </c>
      <c r="M382" s="128" t="s">
        <v>24</v>
      </c>
      <c r="N382" s="151" t="s">
        <v>811</v>
      </c>
      <c r="O382" s="20" t="s">
        <v>643</v>
      </c>
      <c r="P382" s="153" t="s">
        <v>35</v>
      </c>
      <c r="Q382" s="39" t="s">
        <v>816</v>
      </c>
      <c r="R382" s="40" t="s">
        <v>817</v>
      </c>
      <c r="S382" s="64">
        <v>1</v>
      </c>
      <c r="T382" s="87" t="s">
        <v>22</v>
      </c>
      <c r="U382" s="77" t="s">
        <v>24</v>
      </c>
      <c r="V382" s="98">
        <v>625</v>
      </c>
      <c r="W382" s="48">
        <f t="shared" si="83"/>
        <v>0.12</v>
      </c>
      <c r="X382" s="68">
        <f t="shared" si="81"/>
        <v>550</v>
      </c>
      <c r="Y382" s="92"/>
      <c r="Z382" s="128"/>
      <c r="AA382" s="128"/>
      <c r="AB382" s="130" t="s">
        <v>24</v>
      </c>
      <c r="AC382" s="128" t="s">
        <v>24</v>
      </c>
      <c r="AD382" s="150" t="s">
        <v>811</v>
      </c>
      <c r="AE382" s="153" t="s">
        <v>643</v>
      </c>
      <c r="AF382" s="153" t="s">
        <v>35</v>
      </c>
    </row>
    <row r="383" spans="1:32">
      <c r="A383" s="18" t="s">
        <v>818</v>
      </c>
      <c r="B383" s="19" t="s">
        <v>819</v>
      </c>
      <c r="C383" s="56">
        <v>1</v>
      </c>
      <c r="D383" s="85" t="s">
        <v>22</v>
      </c>
      <c r="E383" s="77" t="s">
        <v>24</v>
      </c>
      <c r="F383" s="157">
        <v>0</v>
      </c>
      <c r="G383" s="32">
        <f t="shared" si="82"/>
        <v>0.12</v>
      </c>
      <c r="H383" s="68">
        <f t="shared" si="80"/>
        <v>0</v>
      </c>
      <c r="I383" s="92"/>
      <c r="J383" s="128"/>
      <c r="K383" s="128"/>
      <c r="L383" s="130" t="s">
        <v>24</v>
      </c>
      <c r="M383" s="128" t="s">
        <v>24</v>
      </c>
      <c r="N383" s="151" t="s">
        <v>811</v>
      </c>
      <c r="O383" s="20" t="s">
        <v>643</v>
      </c>
      <c r="P383" s="153" t="s">
        <v>35</v>
      </c>
      <c r="Q383" s="39" t="s">
        <v>818</v>
      </c>
      <c r="R383" s="40" t="s">
        <v>819</v>
      </c>
      <c r="S383" s="64">
        <v>1</v>
      </c>
      <c r="T383" s="87" t="s">
        <v>22</v>
      </c>
      <c r="U383" s="77" t="s">
        <v>24</v>
      </c>
      <c r="V383" s="98">
        <v>0</v>
      </c>
      <c r="W383" s="48">
        <f t="shared" si="83"/>
        <v>0.12</v>
      </c>
      <c r="X383" s="68">
        <f t="shared" si="81"/>
        <v>0</v>
      </c>
      <c r="Y383" s="92"/>
      <c r="Z383" s="128"/>
      <c r="AA383" s="128"/>
      <c r="AB383" s="130" t="s">
        <v>24</v>
      </c>
      <c r="AC383" s="128" t="s">
        <v>24</v>
      </c>
      <c r="AD383" s="150" t="s">
        <v>811</v>
      </c>
      <c r="AE383" s="153" t="s">
        <v>643</v>
      </c>
      <c r="AF383" s="153" t="s">
        <v>35</v>
      </c>
    </row>
    <row r="384" spans="1:32">
      <c r="A384" s="18" t="s">
        <v>820</v>
      </c>
      <c r="B384" s="19" t="s">
        <v>821</v>
      </c>
      <c r="C384" s="56">
        <v>1</v>
      </c>
      <c r="D384" s="85" t="s">
        <v>22</v>
      </c>
      <c r="E384" s="77" t="s">
        <v>24</v>
      </c>
      <c r="F384" s="157">
        <v>191.67</v>
      </c>
      <c r="G384" s="32">
        <f t="shared" si="82"/>
        <v>0.12</v>
      </c>
      <c r="H384" s="68">
        <f t="shared" si="80"/>
        <v>168.6696</v>
      </c>
      <c r="I384" s="92"/>
      <c r="J384" s="128"/>
      <c r="K384" s="128"/>
      <c r="L384" s="130" t="s">
        <v>24</v>
      </c>
      <c r="M384" s="128" t="s">
        <v>24</v>
      </c>
      <c r="N384" s="151" t="s">
        <v>811</v>
      </c>
      <c r="O384" s="20" t="s">
        <v>643</v>
      </c>
      <c r="P384" s="153" t="s">
        <v>35</v>
      </c>
      <c r="Q384" s="39" t="s">
        <v>820</v>
      </c>
      <c r="R384" s="40" t="s">
        <v>821</v>
      </c>
      <c r="S384" s="64">
        <v>1</v>
      </c>
      <c r="T384" s="87" t="s">
        <v>22</v>
      </c>
      <c r="U384" s="77" t="s">
        <v>24</v>
      </c>
      <c r="V384" s="98">
        <v>208.33</v>
      </c>
      <c r="W384" s="48">
        <f t="shared" si="83"/>
        <v>0.12</v>
      </c>
      <c r="X384" s="68">
        <f t="shared" si="81"/>
        <v>183.3304</v>
      </c>
      <c r="Y384" s="92"/>
      <c r="Z384" s="128"/>
      <c r="AA384" s="128"/>
      <c r="AB384" s="130" t="s">
        <v>24</v>
      </c>
      <c r="AC384" s="128" t="s">
        <v>24</v>
      </c>
      <c r="AD384" s="150" t="s">
        <v>811</v>
      </c>
      <c r="AE384" s="153" t="s">
        <v>643</v>
      </c>
      <c r="AF384" s="153" t="s">
        <v>35</v>
      </c>
    </row>
    <row r="385" spans="1:32">
      <c r="A385" s="18" t="s">
        <v>822</v>
      </c>
      <c r="B385" s="19" t="s">
        <v>823</v>
      </c>
      <c r="C385" s="56">
        <v>1</v>
      </c>
      <c r="D385" s="85" t="s">
        <v>22</v>
      </c>
      <c r="E385" s="77" t="s">
        <v>24</v>
      </c>
      <c r="F385" s="157">
        <v>383.33</v>
      </c>
      <c r="G385" s="32">
        <f t="shared" si="82"/>
        <v>0.12</v>
      </c>
      <c r="H385" s="68">
        <f t="shared" si="80"/>
        <v>337.3304</v>
      </c>
      <c r="I385" s="92"/>
      <c r="J385" s="128"/>
      <c r="K385" s="128"/>
      <c r="L385" s="130" t="s">
        <v>24</v>
      </c>
      <c r="M385" s="128" t="s">
        <v>24</v>
      </c>
      <c r="N385" s="151" t="s">
        <v>811</v>
      </c>
      <c r="O385" s="20" t="s">
        <v>643</v>
      </c>
      <c r="P385" s="153" t="s">
        <v>35</v>
      </c>
      <c r="Q385" s="39" t="s">
        <v>822</v>
      </c>
      <c r="R385" s="40" t="s">
        <v>823</v>
      </c>
      <c r="S385" s="64">
        <v>1</v>
      </c>
      <c r="T385" s="87" t="s">
        <v>22</v>
      </c>
      <c r="U385" s="77" t="s">
        <v>24</v>
      </c>
      <c r="V385" s="98">
        <v>416.67</v>
      </c>
      <c r="W385" s="48">
        <f t="shared" si="83"/>
        <v>0.12</v>
      </c>
      <c r="X385" s="68">
        <f t="shared" si="81"/>
        <v>366.6696</v>
      </c>
      <c r="Y385" s="92"/>
      <c r="Z385" s="128"/>
      <c r="AA385" s="128"/>
      <c r="AB385" s="130" t="s">
        <v>24</v>
      </c>
      <c r="AC385" s="128" t="s">
        <v>24</v>
      </c>
      <c r="AD385" s="150" t="s">
        <v>811</v>
      </c>
      <c r="AE385" s="153" t="s">
        <v>643</v>
      </c>
      <c r="AF385" s="153" t="s">
        <v>35</v>
      </c>
    </row>
    <row r="386" spans="1:32">
      <c r="A386" s="18" t="s">
        <v>824</v>
      </c>
      <c r="B386" s="19" t="s">
        <v>825</v>
      </c>
      <c r="C386" s="56">
        <v>1</v>
      </c>
      <c r="D386" s="85" t="s">
        <v>22</v>
      </c>
      <c r="E386" s="77" t="s">
        <v>24</v>
      </c>
      <c r="F386" s="157">
        <v>53.33</v>
      </c>
      <c r="G386" s="32">
        <f t="shared" si="82"/>
        <v>0.12</v>
      </c>
      <c r="H386" s="68">
        <f t="shared" si="80"/>
        <v>46.930399999999999</v>
      </c>
      <c r="I386" s="92"/>
      <c r="J386" s="128"/>
      <c r="K386" s="128"/>
      <c r="L386" s="130"/>
      <c r="M386" s="128"/>
      <c r="N386" s="151" t="s">
        <v>811</v>
      </c>
      <c r="O386" s="20" t="s">
        <v>643</v>
      </c>
      <c r="P386" s="153" t="s">
        <v>35</v>
      </c>
      <c r="Q386" s="39" t="s">
        <v>824</v>
      </c>
      <c r="R386" s="40" t="s">
        <v>825</v>
      </c>
      <c r="S386" s="64">
        <v>1</v>
      </c>
      <c r="T386" s="87" t="s">
        <v>22</v>
      </c>
      <c r="U386" s="77" t="s">
        <v>24</v>
      </c>
      <c r="V386" s="98">
        <v>53.33</v>
      </c>
      <c r="W386" s="48">
        <f t="shared" si="83"/>
        <v>0.12</v>
      </c>
      <c r="X386" s="68">
        <f t="shared" si="81"/>
        <v>46.930399999999999</v>
      </c>
      <c r="Y386" s="92"/>
      <c r="Z386" s="128"/>
      <c r="AA386" s="128"/>
      <c r="AB386" s="130"/>
      <c r="AC386" s="128"/>
      <c r="AD386" s="150" t="s">
        <v>811</v>
      </c>
      <c r="AE386" s="153" t="s">
        <v>643</v>
      </c>
      <c r="AF386" s="153" t="s">
        <v>35</v>
      </c>
    </row>
    <row r="387" spans="1:32">
      <c r="A387" s="18" t="s">
        <v>826</v>
      </c>
      <c r="B387" s="19" t="s">
        <v>827</v>
      </c>
      <c r="C387" s="56">
        <v>1</v>
      </c>
      <c r="D387" s="85" t="s">
        <v>22</v>
      </c>
      <c r="E387" s="77" t="s">
        <v>24</v>
      </c>
      <c r="F387" s="157">
        <v>124.16666669999999</v>
      </c>
      <c r="G387" s="32">
        <f t="shared" si="82"/>
        <v>0.12</v>
      </c>
      <c r="H387" s="68">
        <f t="shared" si="80"/>
        <v>109.26666669599999</v>
      </c>
      <c r="I387" s="92"/>
      <c r="J387" s="128"/>
      <c r="K387" s="128"/>
      <c r="L387" s="130"/>
      <c r="M387" s="128"/>
      <c r="N387" s="151" t="s">
        <v>811</v>
      </c>
      <c r="O387" s="20" t="s">
        <v>643</v>
      </c>
      <c r="P387" s="153" t="s">
        <v>35</v>
      </c>
      <c r="Q387" s="39" t="s">
        <v>826</v>
      </c>
      <c r="R387" s="40" t="s">
        <v>827</v>
      </c>
      <c r="S387" s="64">
        <v>1</v>
      </c>
      <c r="T387" s="87" t="s">
        <v>22</v>
      </c>
      <c r="U387" s="77" t="s">
        <v>24</v>
      </c>
      <c r="V387" s="98">
        <v>124.16666669999999</v>
      </c>
      <c r="W387" s="48">
        <f t="shared" si="83"/>
        <v>0.12</v>
      </c>
      <c r="X387" s="68">
        <f t="shared" si="81"/>
        <v>109.26666669599999</v>
      </c>
      <c r="Y387" s="92"/>
      <c r="Z387" s="128"/>
      <c r="AA387" s="128"/>
      <c r="AB387" s="130"/>
      <c r="AC387" s="128"/>
      <c r="AD387" s="150" t="s">
        <v>811</v>
      </c>
      <c r="AE387" s="153" t="s">
        <v>643</v>
      </c>
      <c r="AF387" s="153" t="s">
        <v>35</v>
      </c>
    </row>
    <row r="388" spans="1:32">
      <c r="A388" s="18" t="s">
        <v>828</v>
      </c>
      <c r="B388" s="19" t="s">
        <v>829</v>
      </c>
      <c r="C388" s="56">
        <v>1</v>
      </c>
      <c r="D388" s="85" t="s">
        <v>22</v>
      </c>
      <c r="E388" s="77" t="s">
        <v>24</v>
      </c>
      <c r="F388" s="85">
        <v>41.67</v>
      </c>
      <c r="G388" s="32">
        <f t="shared" si="82"/>
        <v>0.12</v>
      </c>
      <c r="H388" s="68">
        <f t="shared" si="80"/>
        <v>36.669600000000003</v>
      </c>
      <c r="I388" s="92"/>
      <c r="J388" s="128"/>
      <c r="K388" s="128"/>
      <c r="L388" s="130"/>
      <c r="M388" s="128"/>
      <c r="N388" s="151" t="s">
        <v>811</v>
      </c>
      <c r="O388" s="20" t="s">
        <v>643</v>
      </c>
      <c r="P388" s="153" t="s">
        <v>35</v>
      </c>
      <c r="Q388" s="39" t="s">
        <v>828</v>
      </c>
      <c r="R388" s="40" t="s">
        <v>829</v>
      </c>
      <c r="S388" s="64">
        <v>1</v>
      </c>
      <c r="T388" s="87" t="s">
        <v>22</v>
      </c>
      <c r="U388" s="77" t="s">
        <v>24</v>
      </c>
      <c r="V388" s="87">
        <v>41.67</v>
      </c>
      <c r="W388" s="48">
        <f t="shared" si="83"/>
        <v>0.12</v>
      </c>
      <c r="X388" s="68">
        <f t="shared" si="81"/>
        <v>36.669600000000003</v>
      </c>
      <c r="Y388" s="92"/>
      <c r="Z388" s="128"/>
      <c r="AA388" s="128"/>
      <c r="AB388" s="130"/>
      <c r="AC388" s="128"/>
      <c r="AD388" s="150" t="s">
        <v>811</v>
      </c>
      <c r="AE388" s="153" t="s">
        <v>643</v>
      </c>
      <c r="AF388" s="153" t="s">
        <v>35</v>
      </c>
    </row>
    <row r="389" spans="1:32">
      <c r="A389" s="18" t="s">
        <v>830</v>
      </c>
      <c r="B389" s="19" t="s">
        <v>831</v>
      </c>
      <c r="C389" s="56">
        <v>1</v>
      </c>
      <c r="D389" s="85" t="s">
        <v>22</v>
      </c>
      <c r="E389" s="77" t="s">
        <v>24</v>
      </c>
      <c r="F389" s="85">
        <v>41.67</v>
      </c>
      <c r="G389" s="32">
        <f t="shared" si="82"/>
        <v>0.12</v>
      </c>
      <c r="H389" s="68">
        <f t="shared" si="80"/>
        <v>36.669600000000003</v>
      </c>
      <c r="I389" s="92"/>
      <c r="J389" s="128"/>
      <c r="K389" s="128"/>
      <c r="L389" s="130"/>
      <c r="M389" s="128"/>
      <c r="N389" s="151" t="s">
        <v>811</v>
      </c>
      <c r="O389" s="20" t="s">
        <v>643</v>
      </c>
      <c r="P389" s="153" t="s">
        <v>35</v>
      </c>
      <c r="Q389" s="39" t="s">
        <v>830</v>
      </c>
      <c r="R389" s="40" t="s">
        <v>831</v>
      </c>
      <c r="S389" s="64">
        <v>1</v>
      </c>
      <c r="T389" s="87" t="s">
        <v>22</v>
      </c>
      <c r="U389" s="77" t="s">
        <v>24</v>
      </c>
      <c r="V389" s="87">
        <v>41.67</v>
      </c>
      <c r="W389" s="48">
        <f t="shared" si="83"/>
        <v>0.12</v>
      </c>
      <c r="X389" s="68">
        <f t="shared" si="81"/>
        <v>36.669600000000003</v>
      </c>
      <c r="Y389" s="92"/>
      <c r="Z389" s="128"/>
      <c r="AA389" s="128"/>
      <c r="AB389" s="130"/>
      <c r="AC389" s="128"/>
      <c r="AD389" s="150" t="s">
        <v>811</v>
      </c>
      <c r="AE389" s="153" t="s">
        <v>643</v>
      </c>
      <c r="AF389" s="153" t="s">
        <v>35</v>
      </c>
    </row>
    <row r="390" spans="1:32">
      <c r="A390" s="18" t="s">
        <v>832</v>
      </c>
      <c r="B390" s="19" t="s">
        <v>833</v>
      </c>
      <c r="C390" s="56">
        <v>1</v>
      </c>
      <c r="D390" s="85" t="s">
        <v>22</v>
      </c>
      <c r="E390" s="77" t="s">
        <v>24</v>
      </c>
      <c r="F390" s="85">
        <v>41.67</v>
      </c>
      <c r="G390" s="32">
        <f t="shared" si="82"/>
        <v>0.12</v>
      </c>
      <c r="H390" s="68">
        <f t="shared" si="80"/>
        <v>36.669600000000003</v>
      </c>
      <c r="I390" s="92"/>
      <c r="J390" s="128"/>
      <c r="K390" s="128"/>
      <c r="L390" s="130"/>
      <c r="M390" s="128"/>
      <c r="N390" s="151" t="s">
        <v>811</v>
      </c>
      <c r="O390" s="20" t="s">
        <v>643</v>
      </c>
      <c r="P390" s="153" t="s">
        <v>35</v>
      </c>
      <c r="Q390" s="39" t="s">
        <v>832</v>
      </c>
      <c r="R390" s="40" t="s">
        <v>833</v>
      </c>
      <c r="S390" s="64">
        <v>1</v>
      </c>
      <c r="T390" s="87" t="s">
        <v>22</v>
      </c>
      <c r="U390" s="77" t="s">
        <v>24</v>
      </c>
      <c r="V390" s="87">
        <v>41.67</v>
      </c>
      <c r="W390" s="48">
        <f t="shared" si="83"/>
        <v>0.12</v>
      </c>
      <c r="X390" s="68">
        <f t="shared" si="81"/>
        <v>36.669600000000003</v>
      </c>
      <c r="Y390" s="92"/>
      <c r="Z390" s="128"/>
      <c r="AA390" s="128"/>
      <c r="AB390" s="130"/>
      <c r="AC390" s="128"/>
      <c r="AD390" s="150" t="s">
        <v>811</v>
      </c>
      <c r="AE390" s="153" t="s">
        <v>643</v>
      </c>
      <c r="AF390" s="153" t="s">
        <v>35</v>
      </c>
    </row>
    <row r="391" spans="1:32">
      <c r="A391" s="18" t="s">
        <v>834</v>
      </c>
      <c r="B391" s="19" t="s">
        <v>835</v>
      </c>
      <c r="C391" s="56">
        <v>1</v>
      </c>
      <c r="D391" s="85" t="s">
        <v>22</v>
      </c>
      <c r="E391" s="77" t="s">
        <v>24</v>
      </c>
      <c r="F391" s="85"/>
      <c r="G391" s="32"/>
      <c r="H391" s="68">
        <f t="shared" si="80"/>
        <v>0</v>
      </c>
      <c r="I391" s="92"/>
      <c r="J391" s="128"/>
      <c r="K391" s="128"/>
      <c r="L391" s="130"/>
      <c r="M391" s="128"/>
      <c r="N391" s="151" t="s">
        <v>811</v>
      </c>
      <c r="O391" s="20" t="s">
        <v>643</v>
      </c>
      <c r="P391" s="153" t="s">
        <v>35</v>
      </c>
      <c r="Q391" s="39" t="s">
        <v>834</v>
      </c>
      <c r="R391" s="40" t="s">
        <v>835</v>
      </c>
      <c r="S391" s="64">
        <v>1</v>
      </c>
      <c r="T391" s="87" t="s">
        <v>22</v>
      </c>
      <c r="U391" s="77" t="s">
        <v>24</v>
      </c>
      <c r="V391" s="87"/>
      <c r="W391" s="48"/>
      <c r="X391" s="68">
        <f t="shared" si="81"/>
        <v>0</v>
      </c>
      <c r="Y391" s="92"/>
      <c r="Z391" s="128"/>
      <c r="AA391" s="128"/>
      <c r="AB391" s="130"/>
      <c r="AC391" s="128"/>
      <c r="AD391" s="150" t="s">
        <v>811</v>
      </c>
      <c r="AE391" s="153" t="s">
        <v>643</v>
      </c>
      <c r="AF391" s="153" t="s">
        <v>35</v>
      </c>
    </row>
    <row r="392" spans="1:32">
      <c r="A392" s="18" t="s">
        <v>836</v>
      </c>
      <c r="B392" s="19" t="s">
        <v>837</v>
      </c>
      <c r="C392" s="56">
        <v>1</v>
      </c>
      <c r="D392" s="85" t="s">
        <v>22</v>
      </c>
      <c r="E392" s="77" t="s">
        <v>24</v>
      </c>
      <c r="F392" s="85"/>
      <c r="G392" s="32"/>
      <c r="H392" s="68">
        <f t="shared" si="80"/>
        <v>0</v>
      </c>
      <c r="I392" s="92"/>
      <c r="J392" s="128"/>
      <c r="K392" s="128"/>
      <c r="L392" s="130"/>
      <c r="M392" s="128"/>
      <c r="N392" s="151" t="s">
        <v>811</v>
      </c>
      <c r="O392" s="20" t="s">
        <v>643</v>
      </c>
      <c r="P392" s="153" t="s">
        <v>35</v>
      </c>
      <c r="Q392" s="39" t="s">
        <v>836</v>
      </c>
      <c r="R392" s="40" t="s">
        <v>837</v>
      </c>
      <c r="S392" s="64">
        <v>1</v>
      </c>
      <c r="T392" s="87" t="s">
        <v>22</v>
      </c>
      <c r="U392" s="77" t="s">
        <v>24</v>
      </c>
      <c r="V392" s="87"/>
      <c r="W392" s="48"/>
      <c r="X392" s="68">
        <f t="shared" si="81"/>
        <v>0</v>
      </c>
      <c r="Y392" s="92"/>
      <c r="Z392" s="128"/>
      <c r="AA392" s="128"/>
      <c r="AB392" s="130"/>
      <c r="AC392" s="128"/>
      <c r="AD392" s="150" t="s">
        <v>811</v>
      </c>
      <c r="AE392" s="153" t="s">
        <v>643</v>
      </c>
      <c r="AF392" s="153" t="s">
        <v>35</v>
      </c>
    </row>
    <row r="393" spans="1:32">
      <c r="A393" s="176" t="s">
        <v>838</v>
      </c>
      <c r="B393" s="169" t="s">
        <v>839</v>
      </c>
      <c r="C393" s="170">
        <v>1</v>
      </c>
      <c r="D393" s="171" t="s">
        <v>22</v>
      </c>
      <c r="E393" s="177" t="s">
        <v>838</v>
      </c>
      <c r="F393" s="171">
        <v>1415.83</v>
      </c>
      <c r="G393" s="172">
        <f>rv_im21_hg</f>
        <v>0.15</v>
      </c>
      <c r="H393" s="178">
        <f t="shared" si="80"/>
        <v>1203.4555</v>
      </c>
      <c r="I393" s="178" t="s">
        <v>756</v>
      </c>
      <c r="J393" s="179">
        <f>im21_3pl</f>
        <v>85</v>
      </c>
      <c r="K393" s="174">
        <f>H393+J393</f>
        <v>1288.4555</v>
      </c>
      <c r="L393" s="136" t="s">
        <v>24</v>
      </c>
      <c r="M393" s="128">
        <v>1.42</v>
      </c>
      <c r="N393" s="151" t="s">
        <v>840</v>
      </c>
      <c r="O393" s="153" t="s">
        <v>643</v>
      </c>
      <c r="P393" s="153" t="s">
        <v>644</v>
      </c>
      <c r="Q393" s="194" t="s">
        <v>838</v>
      </c>
      <c r="R393" s="195" t="s">
        <v>839</v>
      </c>
      <c r="S393" s="196">
        <v>1</v>
      </c>
      <c r="T393" s="198" t="s">
        <v>22</v>
      </c>
      <c r="U393" s="177" t="s">
        <v>838</v>
      </c>
      <c r="V393" s="198">
        <v>1415.83</v>
      </c>
      <c r="W393" s="199">
        <f>rv_im21_hg</f>
        <v>0.15</v>
      </c>
      <c r="X393" s="178">
        <f t="shared" si="81"/>
        <v>1203.4555</v>
      </c>
      <c r="Y393" s="178" t="s">
        <v>756</v>
      </c>
      <c r="Z393" s="179">
        <f>im21_3pl</f>
        <v>85</v>
      </c>
      <c r="AA393" s="174">
        <f>X393+Z393</f>
        <v>1288.4555</v>
      </c>
      <c r="AB393" s="136" t="s">
        <v>24</v>
      </c>
      <c r="AC393" s="128">
        <v>1.42</v>
      </c>
      <c r="AD393" s="150" t="s">
        <v>840</v>
      </c>
      <c r="AE393" s="153" t="s">
        <v>643</v>
      </c>
      <c r="AF393" s="153" t="s">
        <v>644</v>
      </c>
    </row>
    <row r="394" spans="1:32" s="53" customFormat="1">
      <c r="A394" s="49" t="s">
        <v>841</v>
      </c>
      <c r="B394" s="50" t="s">
        <v>842</v>
      </c>
      <c r="C394" s="55">
        <v>1</v>
      </c>
      <c r="D394" s="89" t="s">
        <v>22</v>
      </c>
      <c r="E394" s="105" t="s">
        <v>24</v>
      </c>
      <c r="F394" s="157">
        <v>191.67</v>
      </c>
      <c r="G394" s="32">
        <f t="shared" ref="G394:G405" si="84">rv_im21_hg_cto</f>
        <v>0.12</v>
      </c>
      <c r="H394" s="68">
        <f t="shared" si="80"/>
        <v>168.6696</v>
      </c>
      <c r="I394" s="116"/>
      <c r="J394" s="127"/>
      <c r="K394" s="127"/>
      <c r="L394" s="138" t="s">
        <v>24</v>
      </c>
      <c r="M394" s="127" t="s">
        <v>24</v>
      </c>
      <c r="N394" s="151" t="s">
        <v>840</v>
      </c>
      <c r="O394" s="154" t="s">
        <v>643</v>
      </c>
      <c r="P394" s="155" t="s">
        <v>35</v>
      </c>
      <c r="Q394" s="51" t="s">
        <v>841</v>
      </c>
      <c r="R394" s="226" t="s">
        <v>842</v>
      </c>
      <c r="S394" s="182">
        <v>1</v>
      </c>
      <c r="T394" s="183" t="s">
        <v>22</v>
      </c>
      <c r="U394" s="105" t="s">
        <v>24</v>
      </c>
      <c r="V394" s="233">
        <v>208.33</v>
      </c>
      <c r="W394" s="227">
        <f t="shared" ref="W394:W405" si="85">rv_im21_hg_cto</f>
        <v>0.12</v>
      </c>
      <c r="X394" s="116">
        <f t="shared" si="81"/>
        <v>183.3304</v>
      </c>
      <c r="Y394" s="116"/>
      <c r="Z394" s="127"/>
      <c r="AA394" s="127"/>
      <c r="AB394" s="138" t="s">
        <v>24</v>
      </c>
      <c r="AC394" s="127" t="s">
        <v>24</v>
      </c>
      <c r="AD394" s="168" t="s">
        <v>840</v>
      </c>
      <c r="AE394" s="155" t="s">
        <v>643</v>
      </c>
      <c r="AF394" s="155" t="s">
        <v>35</v>
      </c>
    </row>
    <row r="395" spans="1:32" s="53" customFormat="1">
      <c r="A395" s="49" t="s">
        <v>843</v>
      </c>
      <c r="B395" s="50" t="s">
        <v>844</v>
      </c>
      <c r="C395" s="55">
        <v>1</v>
      </c>
      <c r="D395" s="89" t="s">
        <v>22</v>
      </c>
      <c r="E395" s="105" t="s">
        <v>24</v>
      </c>
      <c r="F395" s="157">
        <v>191.67</v>
      </c>
      <c r="G395" s="32">
        <f t="shared" si="84"/>
        <v>0.12</v>
      </c>
      <c r="H395" s="68">
        <f t="shared" si="80"/>
        <v>168.6696</v>
      </c>
      <c r="I395" s="116"/>
      <c r="J395" s="127"/>
      <c r="K395" s="127"/>
      <c r="L395" s="138" t="s">
        <v>24</v>
      </c>
      <c r="M395" s="127" t="s">
        <v>24</v>
      </c>
      <c r="N395" s="151" t="s">
        <v>840</v>
      </c>
      <c r="O395" s="154" t="s">
        <v>643</v>
      </c>
      <c r="P395" s="155" t="s">
        <v>35</v>
      </c>
      <c r="Q395" s="51" t="s">
        <v>843</v>
      </c>
      <c r="R395" s="226" t="s">
        <v>844</v>
      </c>
      <c r="S395" s="182">
        <v>1</v>
      </c>
      <c r="T395" s="183" t="s">
        <v>22</v>
      </c>
      <c r="U395" s="105" t="s">
        <v>24</v>
      </c>
      <c r="V395" s="233">
        <v>208.33</v>
      </c>
      <c r="W395" s="227">
        <f t="shared" si="85"/>
        <v>0.12</v>
      </c>
      <c r="X395" s="116">
        <f t="shared" si="81"/>
        <v>183.3304</v>
      </c>
      <c r="Y395" s="116"/>
      <c r="Z395" s="127"/>
      <c r="AA395" s="127"/>
      <c r="AB395" s="138" t="s">
        <v>24</v>
      </c>
      <c r="AC395" s="127" t="s">
        <v>24</v>
      </c>
      <c r="AD395" s="168" t="s">
        <v>840</v>
      </c>
      <c r="AE395" s="155" t="s">
        <v>643</v>
      </c>
      <c r="AF395" s="155" t="s">
        <v>35</v>
      </c>
    </row>
    <row r="396" spans="1:32" s="53" customFormat="1">
      <c r="A396" s="49" t="s">
        <v>845</v>
      </c>
      <c r="B396" s="50" t="s">
        <v>846</v>
      </c>
      <c r="C396" s="55">
        <v>1</v>
      </c>
      <c r="D396" s="89" t="s">
        <v>22</v>
      </c>
      <c r="E396" s="105" t="s">
        <v>24</v>
      </c>
      <c r="F396" s="157">
        <v>575</v>
      </c>
      <c r="G396" s="32">
        <f t="shared" si="84"/>
        <v>0.12</v>
      </c>
      <c r="H396" s="68">
        <f t="shared" si="80"/>
        <v>506</v>
      </c>
      <c r="I396" s="116"/>
      <c r="J396" s="127"/>
      <c r="K396" s="127"/>
      <c r="L396" s="138" t="s">
        <v>24</v>
      </c>
      <c r="M396" s="127" t="s">
        <v>24</v>
      </c>
      <c r="N396" s="151" t="s">
        <v>840</v>
      </c>
      <c r="O396" s="154" t="s">
        <v>643</v>
      </c>
      <c r="P396" s="155" t="s">
        <v>35</v>
      </c>
      <c r="Q396" s="51" t="s">
        <v>845</v>
      </c>
      <c r="R396" s="226" t="s">
        <v>846</v>
      </c>
      <c r="S396" s="182">
        <v>1</v>
      </c>
      <c r="T396" s="183" t="s">
        <v>22</v>
      </c>
      <c r="U396" s="105" t="s">
        <v>24</v>
      </c>
      <c r="V396" s="233">
        <v>625</v>
      </c>
      <c r="W396" s="227">
        <f t="shared" si="85"/>
        <v>0.12</v>
      </c>
      <c r="X396" s="116">
        <f t="shared" si="81"/>
        <v>550</v>
      </c>
      <c r="Y396" s="116"/>
      <c r="Z396" s="127"/>
      <c r="AA396" s="127"/>
      <c r="AB396" s="138" t="s">
        <v>24</v>
      </c>
      <c r="AC396" s="127" t="s">
        <v>24</v>
      </c>
      <c r="AD396" s="168" t="s">
        <v>840</v>
      </c>
      <c r="AE396" s="155" t="s">
        <v>643</v>
      </c>
      <c r="AF396" s="155" t="s">
        <v>35</v>
      </c>
    </row>
    <row r="397" spans="1:32" s="53" customFormat="1">
      <c r="A397" s="49" t="s">
        <v>847</v>
      </c>
      <c r="B397" s="50" t="s">
        <v>848</v>
      </c>
      <c r="C397" s="55">
        <v>1</v>
      </c>
      <c r="D397" s="89" t="s">
        <v>22</v>
      </c>
      <c r="E397" s="105" t="s">
        <v>24</v>
      </c>
      <c r="F397" s="157">
        <v>350</v>
      </c>
      <c r="G397" s="32">
        <f t="shared" si="84"/>
        <v>0.12</v>
      </c>
      <c r="H397" s="68">
        <f t="shared" si="80"/>
        <v>308</v>
      </c>
      <c r="I397" s="116"/>
      <c r="J397" s="127"/>
      <c r="K397" s="127"/>
      <c r="L397" s="138" t="s">
        <v>24</v>
      </c>
      <c r="M397" s="127" t="s">
        <v>24</v>
      </c>
      <c r="N397" s="151" t="s">
        <v>840</v>
      </c>
      <c r="O397" s="154" t="s">
        <v>643</v>
      </c>
      <c r="P397" s="155" t="s">
        <v>35</v>
      </c>
      <c r="Q397" s="51" t="s">
        <v>847</v>
      </c>
      <c r="R397" s="226" t="s">
        <v>848</v>
      </c>
      <c r="S397" s="182">
        <v>1</v>
      </c>
      <c r="T397" s="183" t="s">
        <v>22</v>
      </c>
      <c r="U397" s="105" t="s">
        <v>24</v>
      </c>
      <c r="V397" s="233">
        <v>379.17</v>
      </c>
      <c r="W397" s="227">
        <f t="shared" si="85"/>
        <v>0.12</v>
      </c>
      <c r="X397" s="116">
        <f t="shared" si="81"/>
        <v>333.6696</v>
      </c>
      <c r="Y397" s="116"/>
      <c r="Z397" s="127"/>
      <c r="AA397" s="127"/>
      <c r="AB397" s="138" t="s">
        <v>24</v>
      </c>
      <c r="AC397" s="127" t="s">
        <v>24</v>
      </c>
      <c r="AD397" s="168" t="s">
        <v>840</v>
      </c>
      <c r="AE397" s="155" t="s">
        <v>643</v>
      </c>
      <c r="AF397" s="155" t="s">
        <v>35</v>
      </c>
    </row>
    <row r="398" spans="1:32" s="53" customFormat="1">
      <c r="A398" s="49" t="s">
        <v>849</v>
      </c>
      <c r="B398" s="50" t="s">
        <v>850</v>
      </c>
      <c r="C398" s="55">
        <v>1</v>
      </c>
      <c r="D398" s="89" t="s">
        <v>22</v>
      </c>
      <c r="E398" s="105" t="s">
        <v>24</v>
      </c>
      <c r="F398" s="91">
        <v>0</v>
      </c>
      <c r="G398" s="57">
        <v>0.12</v>
      </c>
      <c r="H398" s="116"/>
      <c r="I398" s="116"/>
      <c r="J398" s="127"/>
      <c r="K398" s="127"/>
      <c r="L398" s="138"/>
      <c r="M398" s="127"/>
      <c r="N398" s="151" t="s">
        <v>840</v>
      </c>
      <c r="O398" s="154"/>
      <c r="P398" s="155"/>
      <c r="Q398" s="51" t="s">
        <v>849</v>
      </c>
      <c r="R398" s="226" t="s">
        <v>850</v>
      </c>
      <c r="S398" s="182">
        <v>1</v>
      </c>
      <c r="T398" s="183" t="s">
        <v>22</v>
      </c>
      <c r="U398" s="105" t="s">
        <v>24</v>
      </c>
      <c r="V398" s="233">
        <v>0</v>
      </c>
      <c r="W398" s="227">
        <v>0.12</v>
      </c>
      <c r="X398" s="116"/>
      <c r="Y398" s="116"/>
      <c r="Z398" s="127"/>
      <c r="AA398" s="127"/>
      <c r="AB398" s="138"/>
      <c r="AC398" s="127"/>
      <c r="AD398" s="168" t="s">
        <v>840</v>
      </c>
      <c r="AE398" s="155"/>
      <c r="AF398" s="155"/>
    </row>
    <row r="399" spans="1:32" s="53" customFormat="1">
      <c r="A399" s="49" t="s">
        <v>851</v>
      </c>
      <c r="B399" s="50" t="s">
        <v>852</v>
      </c>
      <c r="C399" s="55">
        <v>1</v>
      </c>
      <c r="D399" s="89" t="s">
        <v>22</v>
      </c>
      <c r="E399" s="105" t="s">
        <v>24</v>
      </c>
      <c r="F399" s="157">
        <v>191.67</v>
      </c>
      <c r="G399" s="32">
        <f t="shared" si="84"/>
        <v>0.12</v>
      </c>
      <c r="H399" s="68">
        <f t="shared" si="80"/>
        <v>168.6696</v>
      </c>
      <c r="I399" s="116"/>
      <c r="J399" s="127"/>
      <c r="K399" s="127"/>
      <c r="L399" s="138" t="s">
        <v>24</v>
      </c>
      <c r="M399" s="127" t="s">
        <v>24</v>
      </c>
      <c r="N399" s="151" t="s">
        <v>840</v>
      </c>
      <c r="O399" s="154" t="s">
        <v>643</v>
      </c>
      <c r="P399" s="155" t="s">
        <v>35</v>
      </c>
      <c r="Q399" s="51" t="s">
        <v>851</v>
      </c>
      <c r="R399" s="226" t="s">
        <v>852</v>
      </c>
      <c r="S399" s="182">
        <v>1</v>
      </c>
      <c r="T399" s="183" t="s">
        <v>22</v>
      </c>
      <c r="U399" s="105" t="s">
        <v>24</v>
      </c>
      <c r="V399" s="233">
        <v>208.33</v>
      </c>
      <c r="W399" s="227">
        <f t="shared" si="85"/>
        <v>0.12</v>
      </c>
      <c r="X399" s="116">
        <f t="shared" ref="X399:X408" si="86">V399-(V399*W399)</f>
        <v>183.3304</v>
      </c>
      <c r="Y399" s="116"/>
      <c r="Z399" s="127"/>
      <c r="AA399" s="127"/>
      <c r="AB399" s="138" t="s">
        <v>24</v>
      </c>
      <c r="AC399" s="127" t="s">
        <v>24</v>
      </c>
      <c r="AD399" s="168" t="s">
        <v>840</v>
      </c>
      <c r="AE399" s="155" t="s">
        <v>643</v>
      </c>
      <c r="AF399" s="155" t="s">
        <v>35</v>
      </c>
    </row>
    <row r="400" spans="1:32" s="53" customFormat="1">
      <c r="A400" s="49" t="s">
        <v>853</v>
      </c>
      <c r="B400" s="50" t="s">
        <v>854</v>
      </c>
      <c r="C400" s="55">
        <v>1</v>
      </c>
      <c r="D400" s="89" t="s">
        <v>22</v>
      </c>
      <c r="E400" s="105" t="s">
        <v>24</v>
      </c>
      <c r="F400" s="157">
        <v>383.33</v>
      </c>
      <c r="G400" s="32">
        <f t="shared" si="84"/>
        <v>0.12</v>
      </c>
      <c r="H400" s="68">
        <f t="shared" si="80"/>
        <v>337.3304</v>
      </c>
      <c r="I400" s="116"/>
      <c r="J400" s="127"/>
      <c r="K400" s="127"/>
      <c r="L400" s="138" t="s">
        <v>24</v>
      </c>
      <c r="M400" s="127" t="s">
        <v>24</v>
      </c>
      <c r="N400" s="151" t="s">
        <v>840</v>
      </c>
      <c r="O400" s="154" t="s">
        <v>643</v>
      </c>
      <c r="P400" s="155" t="s">
        <v>35</v>
      </c>
      <c r="Q400" s="51" t="s">
        <v>853</v>
      </c>
      <c r="R400" s="226" t="s">
        <v>854</v>
      </c>
      <c r="S400" s="182">
        <v>1</v>
      </c>
      <c r="T400" s="183" t="s">
        <v>22</v>
      </c>
      <c r="U400" s="105" t="s">
        <v>24</v>
      </c>
      <c r="V400" s="233">
        <v>416.67</v>
      </c>
      <c r="W400" s="227">
        <f t="shared" si="85"/>
        <v>0.12</v>
      </c>
      <c r="X400" s="116">
        <f t="shared" si="86"/>
        <v>366.6696</v>
      </c>
      <c r="Y400" s="116"/>
      <c r="Z400" s="127"/>
      <c r="AA400" s="127"/>
      <c r="AB400" s="138" t="s">
        <v>24</v>
      </c>
      <c r="AC400" s="127" t="s">
        <v>24</v>
      </c>
      <c r="AD400" s="168" t="s">
        <v>840</v>
      </c>
      <c r="AE400" s="155" t="s">
        <v>643</v>
      </c>
      <c r="AF400" s="155" t="s">
        <v>35</v>
      </c>
    </row>
    <row r="401" spans="1:32" s="53" customFormat="1">
      <c r="A401" s="49" t="s">
        <v>855</v>
      </c>
      <c r="B401" s="50" t="s">
        <v>856</v>
      </c>
      <c r="C401" s="55">
        <v>1</v>
      </c>
      <c r="D401" s="89" t="s">
        <v>22</v>
      </c>
      <c r="E401" s="105" t="s">
        <v>24</v>
      </c>
      <c r="F401" s="91">
        <v>53.33</v>
      </c>
      <c r="G401" s="57">
        <f t="shared" si="84"/>
        <v>0.12</v>
      </c>
      <c r="H401" s="116">
        <f t="shared" si="80"/>
        <v>46.930399999999999</v>
      </c>
      <c r="I401" s="116"/>
      <c r="J401" s="127"/>
      <c r="K401" s="127"/>
      <c r="L401" s="138"/>
      <c r="M401" s="127"/>
      <c r="N401" s="151" t="s">
        <v>840</v>
      </c>
      <c r="O401" s="154" t="s">
        <v>643</v>
      </c>
      <c r="P401" s="155" t="s">
        <v>35</v>
      </c>
      <c r="Q401" s="51" t="s">
        <v>855</v>
      </c>
      <c r="R401" s="226" t="s">
        <v>856</v>
      </c>
      <c r="S401" s="182">
        <v>1</v>
      </c>
      <c r="T401" s="183" t="s">
        <v>22</v>
      </c>
      <c r="U401" s="105" t="s">
        <v>24</v>
      </c>
      <c r="V401" s="233">
        <v>53.33</v>
      </c>
      <c r="W401" s="227">
        <f t="shared" si="85"/>
        <v>0.12</v>
      </c>
      <c r="X401" s="116">
        <f t="shared" si="86"/>
        <v>46.930399999999999</v>
      </c>
      <c r="Y401" s="116"/>
      <c r="Z401" s="127"/>
      <c r="AA401" s="127"/>
      <c r="AB401" s="138"/>
      <c r="AC401" s="127"/>
      <c r="AD401" s="168" t="s">
        <v>840</v>
      </c>
      <c r="AE401" s="155" t="s">
        <v>643</v>
      </c>
      <c r="AF401" s="155" t="s">
        <v>35</v>
      </c>
    </row>
    <row r="402" spans="1:32" s="53" customFormat="1">
      <c r="A402" s="49" t="s">
        <v>857</v>
      </c>
      <c r="B402" s="50" t="s">
        <v>858</v>
      </c>
      <c r="C402" s="55">
        <v>1</v>
      </c>
      <c r="D402" s="89" t="s">
        <v>22</v>
      </c>
      <c r="E402" s="105" t="s">
        <v>24</v>
      </c>
      <c r="F402" s="91">
        <v>124.16666669999999</v>
      </c>
      <c r="G402" s="57">
        <f t="shared" si="84"/>
        <v>0.12</v>
      </c>
      <c r="H402" s="116">
        <f t="shared" si="80"/>
        <v>109.26666669599999</v>
      </c>
      <c r="I402" s="116"/>
      <c r="J402" s="127"/>
      <c r="K402" s="127"/>
      <c r="L402" s="138"/>
      <c r="M402" s="127"/>
      <c r="N402" s="151" t="s">
        <v>840</v>
      </c>
      <c r="O402" s="154" t="s">
        <v>643</v>
      </c>
      <c r="P402" s="155" t="s">
        <v>35</v>
      </c>
      <c r="Q402" s="51" t="s">
        <v>857</v>
      </c>
      <c r="R402" s="226" t="s">
        <v>858</v>
      </c>
      <c r="S402" s="182">
        <v>1</v>
      </c>
      <c r="T402" s="183" t="s">
        <v>22</v>
      </c>
      <c r="U402" s="105" t="s">
        <v>24</v>
      </c>
      <c r="V402" s="233">
        <v>124.16666669999999</v>
      </c>
      <c r="W402" s="227">
        <f t="shared" si="85"/>
        <v>0.12</v>
      </c>
      <c r="X402" s="116">
        <f t="shared" si="86"/>
        <v>109.26666669599999</v>
      </c>
      <c r="Y402" s="116"/>
      <c r="Z402" s="127"/>
      <c r="AA402" s="127"/>
      <c r="AB402" s="138"/>
      <c r="AC402" s="127"/>
      <c r="AD402" s="168" t="s">
        <v>840</v>
      </c>
      <c r="AE402" s="155" t="s">
        <v>643</v>
      </c>
      <c r="AF402" s="155" t="s">
        <v>35</v>
      </c>
    </row>
    <row r="403" spans="1:32" s="53" customFormat="1">
      <c r="A403" s="49" t="s">
        <v>859</v>
      </c>
      <c r="B403" s="50" t="s">
        <v>860</v>
      </c>
      <c r="C403" s="55">
        <v>1</v>
      </c>
      <c r="D403" s="89" t="s">
        <v>22</v>
      </c>
      <c r="E403" s="105" t="s">
        <v>24</v>
      </c>
      <c r="F403" s="91">
        <v>41.67</v>
      </c>
      <c r="G403" s="57">
        <f t="shared" si="84"/>
        <v>0.12</v>
      </c>
      <c r="H403" s="116">
        <f t="shared" si="80"/>
        <v>36.669600000000003</v>
      </c>
      <c r="I403" s="116"/>
      <c r="J403" s="127"/>
      <c r="K403" s="127"/>
      <c r="L403" s="138"/>
      <c r="M403" s="127"/>
      <c r="N403" s="151" t="s">
        <v>840</v>
      </c>
      <c r="O403" s="154" t="s">
        <v>643</v>
      </c>
      <c r="P403" s="155" t="s">
        <v>35</v>
      </c>
      <c r="Q403" s="51" t="s">
        <v>859</v>
      </c>
      <c r="R403" s="226" t="s">
        <v>860</v>
      </c>
      <c r="S403" s="182">
        <v>1</v>
      </c>
      <c r="T403" s="183" t="s">
        <v>22</v>
      </c>
      <c r="U403" s="105" t="s">
        <v>24</v>
      </c>
      <c r="V403" s="233">
        <v>41.67</v>
      </c>
      <c r="W403" s="227">
        <f t="shared" si="85"/>
        <v>0.12</v>
      </c>
      <c r="X403" s="116">
        <f t="shared" si="86"/>
        <v>36.669600000000003</v>
      </c>
      <c r="Y403" s="116"/>
      <c r="Z403" s="127"/>
      <c r="AA403" s="127"/>
      <c r="AB403" s="138"/>
      <c r="AC403" s="127"/>
      <c r="AD403" s="168" t="s">
        <v>840</v>
      </c>
      <c r="AE403" s="155" t="s">
        <v>643</v>
      </c>
      <c r="AF403" s="155" t="s">
        <v>35</v>
      </c>
    </row>
    <row r="404" spans="1:32" s="53" customFormat="1">
      <c r="A404" s="49" t="s">
        <v>861</v>
      </c>
      <c r="B404" s="50" t="s">
        <v>862</v>
      </c>
      <c r="C404" s="55">
        <v>1</v>
      </c>
      <c r="D404" s="89" t="s">
        <v>22</v>
      </c>
      <c r="E404" s="105" t="s">
        <v>24</v>
      </c>
      <c r="F404" s="91">
        <v>41.67</v>
      </c>
      <c r="G404" s="57">
        <f t="shared" si="84"/>
        <v>0.12</v>
      </c>
      <c r="H404" s="116">
        <f t="shared" si="80"/>
        <v>36.669600000000003</v>
      </c>
      <c r="I404" s="116"/>
      <c r="J404" s="127"/>
      <c r="K404" s="127"/>
      <c r="L404" s="138"/>
      <c r="M404" s="127"/>
      <c r="N404" s="151" t="s">
        <v>840</v>
      </c>
      <c r="O404" s="154" t="s">
        <v>643</v>
      </c>
      <c r="P404" s="155" t="s">
        <v>35</v>
      </c>
      <c r="Q404" s="51" t="s">
        <v>861</v>
      </c>
      <c r="R404" s="226" t="s">
        <v>862</v>
      </c>
      <c r="S404" s="182">
        <v>1</v>
      </c>
      <c r="T404" s="183" t="s">
        <v>22</v>
      </c>
      <c r="U404" s="105" t="s">
        <v>24</v>
      </c>
      <c r="V404" s="233">
        <v>41.67</v>
      </c>
      <c r="W404" s="227">
        <f t="shared" si="85"/>
        <v>0.12</v>
      </c>
      <c r="X404" s="116">
        <f t="shared" si="86"/>
        <v>36.669600000000003</v>
      </c>
      <c r="Y404" s="116"/>
      <c r="Z404" s="127"/>
      <c r="AA404" s="127"/>
      <c r="AB404" s="138"/>
      <c r="AC404" s="127"/>
      <c r="AD404" s="168" t="s">
        <v>840</v>
      </c>
      <c r="AE404" s="155" t="s">
        <v>643</v>
      </c>
      <c r="AF404" s="155" t="s">
        <v>35</v>
      </c>
    </row>
    <row r="405" spans="1:32" s="53" customFormat="1">
      <c r="A405" s="49" t="s">
        <v>863</v>
      </c>
      <c r="B405" s="50" t="s">
        <v>864</v>
      </c>
      <c r="C405" s="55">
        <v>1</v>
      </c>
      <c r="D405" s="89" t="s">
        <v>22</v>
      </c>
      <c r="E405" s="105" t="s">
        <v>24</v>
      </c>
      <c r="F405" s="89">
        <v>41.67</v>
      </c>
      <c r="G405" s="57">
        <f t="shared" si="84"/>
        <v>0.12</v>
      </c>
      <c r="H405" s="116">
        <f t="shared" si="80"/>
        <v>36.669600000000003</v>
      </c>
      <c r="I405" s="116"/>
      <c r="J405" s="127"/>
      <c r="K405" s="127"/>
      <c r="L405" s="138"/>
      <c r="M405" s="127"/>
      <c r="N405" s="151" t="s">
        <v>840</v>
      </c>
      <c r="O405" s="154" t="s">
        <v>643</v>
      </c>
      <c r="P405" s="155" t="s">
        <v>35</v>
      </c>
      <c r="Q405" s="51" t="s">
        <v>863</v>
      </c>
      <c r="R405" s="226" t="s">
        <v>864</v>
      </c>
      <c r="S405" s="182">
        <v>1</v>
      </c>
      <c r="T405" s="183" t="s">
        <v>22</v>
      </c>
      <c r="U405" s="105" t="s">
        <v>24</v>
      </c>
      <c r="V405" s="183">
        <v>41.67</v>
      </c>
      <c r="W405" s="227">
        <f t="shared" si="85"/>
        <v>0.12</v>
      </c>
      <c r="X405" s="116">
        <f t="shared" si="86"/>
        <v>36.669600000000003</v>
      </c>
      <c r="Y405" s="116"/>
      <c r="Z405" s="127"/>
      <c r="AA405" s="127"/>
      <c r="AB405" s="138"/>
      <c r="AC405" s="127"/>
      <c r="AD405" s="168" t="s">
        <v>840</v>
      </c>
      <c r="AE405" s="155" t="s">
        <v>643</v>
      </c>
      <c r="AF405" s="155" t="s">
        <v>35</v>
      </c>
    </row>
    <row r="406" spans="1:32" s="53" customFormat="1">
      <c r="A406" s="49" t="s">
        <v>865</v>
      </c>
      <c r="B406" s="50" t="s">
        <v>835</v>
      </c>
      <c r="C406" s="55">
        <v>1</v>
      </c>
      <c r="D406" s="89" t="s">
        <v>22</v>
      </c>
      <c r="E406" s="105" t="s">
        <v>24</v>
      </c>
      <c r="F406" s="89"/>
      <c r="G406" s="57"/>
      <c r="H406" s="116">
        <f t="shared" si="80"/>
        <v>0</v>
      </c>
      <c r="I406" s="116"/>
      <c r="J406" s="127"/>
      <c r="K406" s="127"/>
      <c r="L406" s="138"/>
      <c r="M406" s="127"/>
      <c r="N406" s="151" t="s">
        <v>840</v>
      </c>
      <c r="O406" s="154" t="s">
        <v>643</v>
      </c>
      <c r="P406" s="155" t="s">
        <v>35</v>
      </c>
      <c r="Q406" s="51" t="s">
        <v>865</v>
      </c>
      <c r="R406" s="226" t="s">
        <v>835</v>
      </c>
      <c r="S406" s="182">
        <v>1</v>
      </c>
      <c r="T406" s="183" t="s">
        <v>22</v>
      </c>
      <c r="U406" s="105" t="s">
        <v>24</v>
      </c>
      <c r="V406" s="183"/>
      <c r="W406" s="227"/>
      <c r="X406" s="116">
        <f t="shared" si="86"/>
        <v>0</v>
      </c>
      <c r="Y406" s="116"/>
      <c r="Z406" s="127"/>
      <c r="AA406" s="127"/>
      <c r="AB406" s="138"/>
      <c r="AC406" s="127"/>
      <c r="AD406" s="168" t="s">
        <v>840</v>
      </c>
      <c r="AE406" s="155" t="s">
        <v>643</v>
      </c>
      <c r="AF406" s="155" t="s">
        <v>35</v>
      </c>
    </row>
    <row r="407" spans="1:32" s="53" customFormat="1">
      <c r="A407" s="49" t="s">
        <v>866</v>
      </c>
      <c r="B407" s="50" t="s">
        <v>867</v>
      </c>
      <c r="C407" s="55">
        <v>1</v>
      </c>
      <c r="D407" s="89" t="s">
        <v>22</v>
      </c>
      <c r="E407" s="105" t="s">
        <v>24</v>
      </c>
      <c r="F407" s="89"/>
      <c r="G407" s="57"/>
      <c r="H407" s="116">
        <f t="shared" si="80"/>
        <v>0</v>
      </c>
      <c r="I407" s="116"/>
      <c r="J407" s="127"/>
      <c r="K407" s="127"/>
      <c r="L407" s="138"/>
      <c r="M407" s="127"/>
      <c r="N407" s="151" t="s">
        <v>840</v>
      </c>
      <c r="O407" s="154" t="s">
        <v>643</v>
      </c>
      <c r="P407" s="155" t="s">
        <v>35</v>
      </c>
      <c r="Q407" s="51" t="s">
        <v>866</v>
      </c>
      <c r="R407" s="226" t="s">
        <v>867</v>
      </c>
      <c r="S407" s="182">
        <v>1</v>
      </c>
      <c r="T407" s="183" t="s">
        <v>22</v>
      </c>
      <c r="U407" s="105" t="s">
        <v>24</v>
      </c>
      <c r="V407" s="183"/>
      <c r="W407" s="227"/>
      <c r="X407" s="116">
        <f t="shared" si="86"/>
        <v>0</v>
      </c>
      <c r="Y407" s="116"/>
      <c r="Z407" s="127"/>
      <c r="AA407" s="127"/>
      <c r="AB407" s="138"/>
      <c r="AC407" s="127"/>
      <c r="AD407" s="168" t="s">
        <v>840</v>
      </c>
      <c r="AE407" s="155" t="s">
        <v>643</v>
      </c>
      <c r="AF407" s="155" t="s">
        <v>35</v>
      </c>
    </row>
    <row r="408" spans="1:32">
      <c r="A408" s="176" t="s">
        <v>868</v>
      </c>
      <c r="B408" s="169" t="s">
        <v>869</v>
      </c>
      <c r="C408" s="170">
        <v>1</v>
      </c>
      <c r="D408" s="171" t="s">
        <v>22</v>
      </c>
      <c r="E408" s="180" t="s">
        <v>868</v>
      </c>
      <c r="F408" s="171">
        <v>1749.17</v>
      </c>
      <c r="G408" s="172">
        <f>rv_im27_eg</f>
        <v>0.15</v>
      </c>
      <c r="H408" s="178">
        <f t="shared" si="80"/>
        <v>1486.7945</v>
      </c>
      <c r="I408" s="178" t="s">
        <v>870</v>
      </c>
      <c r="J408" s="179">
        <f>im27_3pl</f>
        <v>119</v>
      </c>
      <c r="K408" s="174">
        <f>H408+J408</f>
        <v>1605.7945</v>
      </c>
      <c r="L408" s="136" t="s">
        <v>24</v>
      </c>
      <c r="M408" s="128">
        <v>2.5</v>
      </c>
      <c r="N408" s="151" t="s">
        <v>840</v>
      </c>
      <c r="O408" s="153" t="s">
        <v>643</v>
      </c>
      <c r="P408" s="153" t="s">
        <v>644</v>
      </c>
      <c r="Q408" s="194" t="s">
        <v>868</v>
      </c>
      <c r="R408" s="195" t="s">
        <v>869</v>
      </c>
      <c r="S408" s="196">
        <v>1</v>
      </c>
      <c r="T408" s="198" t="s">
        <v>22</v>
      </c>
      <c r="U408" s="177" t="s">
        <v>868</v>
      </c>
      <c r="V408" s="198">
        <v>1749.17</v>
      </c>
      <c r="W408" s="199">
        <f>rv_im27_eg</f>
        <v>0.15</v>
      </c>
      <c r="X408" s="178">
        <f t="shared" si="86"/>
        <v>1486.7945</v>
      </c>
      <c r="Y408" s="178" t="s">
        <v>870</v>
      </c>
      <c r="Z408" s="179">
        <f>im27_3pl</f>
        <v>119</v>
      </c>
      <c r="AA408" s="174">
        <f>X408+Z408</f>
        <v>1605.7945</v>
      </c>
      <c r="AB408" s="136" t="s">
        <v>24</v>
      </c>
      <c r="AC408" s="128">
        <v>2.5</v>
      </c>
      <c r="AD408" s="150" t="s">
        <v>840</v>
      </c>
      <c r="AE408" s="153" t="s">
        <v>643</v>
      </c>
      <c r="AF408" s="153" t="s">
        <v>644</v>
      </c>
    </row>
    <row r="409" spans="1:32">
      <c r="A409" s="16" t="s">
        <v>870</v>
      </c>
      <c r="B409" s="17" t="s">
        <v>871</v>
      </c>
      <c r="C409" s="73">
        <v>1</v>
      </c>
      <c r="D409" s="84" t="s">
        <v>29</v>
      </c>
      <c r="E409" s="102" t="s">
        <v>870</v>
      </c>
      <c r="F409" s="84"/>
      <c r="G409" s="110"/>
      <c r="H409" s="115">
        <v>119</v>
      </c>
      <c r="I409" s="115"/>
      <c r="J409" s="125"/>
      <c r="K409" s="125"/>
      <c r="L409" s="136" t="s">
        <v>24</v>
      </c>
      <c r="M409" s="128" t="s">
        <v>24</v>
      </c>
      <c r="N409" s="150" t="s">
        <v>30</v>
      </c>
      <c r="O409" s="153" t="s">
        <v>31</v>
      </c>
      <c r="P409" s="153" t="s">
        <v>646</v>
      </c>
      <c r="Q409" s="44" t="s">
        <v>870</v>
      </c>
      <c r="R409" s="42" t="s">
        <v>871</v>
      </c>
      <c r="S409" s="76">
        <v>1</v>
      </c>
      <c r="T409" s="88" t="s">
        <v>29</v>
      </c>
      <c r="U409" s="102" t="s">
        <v>870</v>
      </c>
      <c r="V409" s="88"/>
      <c r="W409" s="220"/>
      <c r="X409" s="115">
        <v>119</v>
      </c>
      <c r="Y409" s="115"/>
      <c r="Z409" s="125"/>
      <c r="AA409" s="125"/>
      <c r="AB409" s="136" t="s">
        <v>24</v>
      </c>
      <c r="AC409" s="128" t="s">
        <v>24</v>
      </c>
      <c r="AD409" s="150" t="s">
        <v>30</v>
      </c>
      <c r="AE409" s="153" t="s">
        <v>31</v>
      </c>
      <c r="AF409" s="153" t="s">
        <v>646</v>
      </c>
    </row>
    <row r="410" spans="1:32" s="53" customFormat="1">
      <c r="A410" s="49" t="s">
        <v>872</v>
      </c>
      <c r="B410" s="50" t="s">
        <v>873</v>
      </c>
      <c r="C410" s="55">
        <v>1</v>
      </c>
      <c r="D410" s="89" t="s">
        <v>22</v>
      </c>
      <c r="E410" s="105" t="s">
        <v>24</v>
      </c>
      <c r="F410" s="91">
        <v>520.83000000000004</v>
      </c>
      <c r="G410" s="57">
        <f t="shared" ref="G410:G420" si="87">rv_im27_eg_cto</f>
        <v>0.12</v>
      </c>
      <c r="H410" s="116">
        <f t="shared" ref="H410" si="88">F410-(F410*G410)</f>
        <v>458.33040000000005</v>
      </c>
      <c r="I410" s="116"/>
      <c r="J410" s="127"/>
      <c r="K410" s="127"/>
      <c r="L410" s="138" t="s">
        <v>24</v>
      </c>
      <c r="M410" s="127" t="s">
        <v>24</v>
      </c>
      <c r="N410" s="151" t="s">
        <v>874</v>
      </c>
      <c r="O410" s="154" t="s">
        <v>643</v>
      </c>
      <c r="P410" s="155" t="s">
        <v>35</v>
      </c>
      <c r="Q410" s="51" t="s">
        <v>872</v>
      </c>
      <c r="R410" s="226" t="s">
        <v>873</v>
      </c>
      <c r="S410" s="182">
        <v>1</v>
      </c>
      <c r="T410" s="183" t="s">
        <v>22</v>
      </c>
      <c r="U410" s="105" t="s">
        <v>24</v>
      </c>
      <c r="V410" s="233">
        <v>520.83000000000004</v>
      </c>
      <c r="W410" s="227">
        <f t="shared" ref="W410:W420" si="89">rv_im27_eg_cto</f>
        <v>0.12</v>
      </c>
      <c r="X410" s="116">
        <f t="shared" ref="X410:X422" si="90">V410-(V410*W410)</f>
        <v>458.33040000000005</v>
      </c>
      <c r="Y410" s="116"/>
      <c r="Z410" s="127"/>
      <c r="AA410" s="127"/>
      <c r="AB410" s="138" t="s">
        <v>24</v>
      </c>
      <c r="AC410" s="127" t="s">
        <v>24</v>
      </c>
      <c r="AD410" s="168" t="s">
        <v>874</v>
      </c>
      <c r="AE410" s="155" t="s">
        <v>643</v>
      </c>
      <c r="AF410" s="155" t="s">
        <v>35</v>
      </c>
    </row>
    <row r="411" spans="1:32" s="53" customFormat="1">
      <c r="A411" s="49" t="s">
        <v>875</v>
      </c>
      <c r="B411" s="50" t="s">
        <v>876</v>
      </c>
      <c r="C411" s="55">
        <v>1</v>
      </c>
      <c r="D411" s="89" t="s">
        <v>22</v>
      </c>
      <c r="E411" s="105" t="s">
        <v>24</v>
      </c>
      <c r="F411" s="157">
        <v>191.67</v>
      </c>
      <c r="G411" s="32">
        <f t="shared" si="87"/>
        <v>0.12</v>
      </c>
      <c r="H411" s="68">
        <f t="shared" ref="H411:H422" si="91">F411-(F411*G411)</f>
        <v>168.6696</v>
      </c>
      <c r="I411" s="116"/>
      <c r="J411" s="127"/>
      <c r="K411" s="127"/>
      <c r="L411" s="138" t="s">
        <v>24</v>
      </c>
      <c r="M411" s="127" t="s">
        <v>24</v>
      </c>
      <c r="N411" s="151" t="s">
        <v>874</v>
      </c>
      <c r="O411" s="154" t="s">
        <v>643</v>
      </c>
      <c r="P411" s="155" t="s">
        <v>35</v>
      </c>
      <c r="Q411" s="51" t="s">
        <v>875</v>
      </c>
      <c r="R411" s="226" t="s">
        <v>876</v>
      </c>
      <c r="S411" s="182">
        <v>1</v>
      </c>
      <c r="T411" s="183" t="s">
        <v>22</v>
      </c>
      <c r="U411" s="105" t="s">
        <v>24</v>
      </c>
      <c r="V411" s="233">
        <v>208.33</v>
      </c>
      <c r="W411" s="227">
        <f t="shared" si="89"/>
        <v>0.12</v>
      </c>
      <c r="X411" s="116">
        <f t="shared" si="90"/>
        <v>183.3304</v>
      </c>
      <c r="Y411" s="116"/>
      <c r="Z411" s="127"/>
      <c r="AA411" s="127"/>
      <c r="AB411" s="138" t="s">
        <v>24</v>
      </c>
      <c r="AC411" s="127" t="s">
        <v>24</v>
      </c>
      <c r="AD411" s="168" t="s">
        <v>874</v>
      </c>
      <c r="AE411" s="155" t="s">
        <v>643</v>
      </c>
      <c r="AF411" s="155" t="s">
        <v>35</v>
      </c>
    </row>
    <row r="412" spans="1:32" s="53" customFormat="1">
      <c r="A412" s="49" t="s">
        <v>877</v>
      </c>
      <c r="B412" s="50" t="s">
        <v>878</v>
      </c>
      <c r="C412" s="55">
        <v>1</v>
      </c>
      <c r="D412" s="89" t="s">
        <v>22</v>
      </c>
      <c r="E412" s="105" t="s">
        <v>24</v>
      </c>
      <c r="F412" s="157">
        <v>575</v>
      </c>
      <c r="G412" s="32">
        <f t="shared" si="87"/>
        <v>0.12</v>
      </c>
      <c r="H412" s="68">
        <f t="shared" si="91"/>
        <v>506</v>
      </c>
      <c r="I412" s="116"/>
      <c r="J412" s="127"/>
      <c r="K412" s="127"/>
      <c r="L412" s="138" t="s">
        <v>24</v>
      </c>
      <c r="M412" s="127" t="s">
        <v>24</v>
      </c>
      <c r="N412" s="151" t="s">
        <v>874</v>
      </c>
      <c r="O412" s="154" t="s">
        <v>643</v>
      </c>
      <c r="P412" s="155" t="s">
        <v>35</v>
      </c>
      <c r="Q412" s="51" t="s">
        <v>877</v>
      </c>
      <c r="R412" s="226" t="s">
        <v>878</v>
      </c>
      <c r="S412" s="182">
        <v>1</v>
      </c>
      <c r="T412" s="183" t="s">
        <v>22</v>
      </c>
      <c r="U412" s="105" t="s">
        <v>24</v>
      </c>
      <c r="V412" s="233">
        <v>625</v>
      </c>
      <c r="W412" s="227">
        <f t="shared" si="89"/>
        <v>0.12</v>
      </c>
      <c r="X412" s="116">
        <f t="shared" si="90"/>
        <v>550</v>
      </c>
      <c r="Y412" s="116"/>
      <c r="Z412" s="127"/>
      <c r="AA412" s="127"/>
      <c r="AB412" s="138" t="s">
        <v>24</v>
      </c>
      <c r="AC412" s="127" t="s">
        <v>24</v>
      </c>
      <c r="AD412" s="168" t="s">
        <v>874</v>
      </c>
      <c r="AE412" s="155" t="s">
        <v>643</v>
      </c>
      <c r="AF412" s="155" t="s">
        <v>35</v>
      </c>
    </row>
    <row r="413" spans="1:32" s="53" customFormat="1">
      <c r="A413" s="49" t="s">
        <v>879</v>
      </c>
      <c r="B413" s="50" t="s">
        <v>880</v>
      </c>
      <c r="C413" s="55">
        <v>1</v>
      </c>
      <c r="D413" s="89" t="s">
        <v>22</v>
      </c>
      <c r="E413" s="105" t="s">
        <v>24</v>
      </c>
      <c r="F413" s="157">
        <v>958.33</v>
      </c>
      <c r="G413" s="32">
        <f t="shared" si="87"/>
        <v>0.12</v>
      </c>
      <c r="H413" s="68">
        <f t="shared" ref="H413:H414" si="92">F413-(F413*G413)</f>
        <v>843.33040000000005</v>
      </c>
      <c r="I413" s="116"/>
      <c r="J413" s="127"/>
      <c r="K413" s="127"/>
      <c r="L413" s="138" t="s">
        <v>24</v>
      </c>
      <c r="M413" s="127" t="s">
        <v>24</v>
      </c>
      <c r="N413" s="151" t="s">
        <v>874</v>
      </c>
      <c r="O413" s="154" t="s">
        <v>643</v>
      </c>
      <c r="P413" s="155" t="s">
        <v>35</v>
      </c>
      <c r="Q413" s="51" t="s">
        <v>879</v>
      </c>
      <c r="R413" s="226" t="s">
        <v>880</v>
      </c>
      <c r="S413" s="182">
        <v>1</v>
      </c>
      <c r="T413" s="183" t="s">
        <v>22</v>
      </c>
      <c r="U413" s="105" t="s">
        <v>24</v>
      </c>
      <c r="V413" s="233">
        <v>1041.67</v>
      </c>
      <c r="W413" s="227">
        <f t="shared" si="89"/>
        <v>0.12</v>
      </c>
      <c r="X413" s="116">
        <f t="shared" si="90"/>
        <v>916.66960000000006</v>
      </c>
      <c r="Y413" s="116"/>
      <c r="Z413" s="127"/>
      <c r="AA413" s="127"/>
      <c r="AB413" s="138" t="s">
        <v>24</v>
      </c>
      <c r="AC413" s="127" t="s">
        <v>24</v>
      </c>
      <c r="AD413" s="168" t="s">
        <v>874</v>
      </c>
      <c r="AE413" s="155" t="s">
        <v>643</v>
      </c>
      <c r="AF413" s="155" t="s">
        <v>35</v>
      </c>
    </row>
    <row r="414" spans="1:32" s="53" customFormat="1">
      <c r="A414" s="49" t="s">
        <v>881</v>
      </c>
      <c r="B414" s="50" t="s">
        <v>882</v>
      </c>
      <c r="C414" s="55">
        <v>1</v>
      </c>
      <c r="D414" s="89" t="s">
        <v>22</v>
      </c>
      <c r="E414" s="105" t="s">
        <v>24</v>
      </c>
      <c r="F414" s="157">
        <v>2491.67</v>
      </c>
      <c r="G414" s="32">
        <f t="shared" ref="G414:G415" si="93">rv_im21_hg_cto</f>
        <v>0.12</v>
      </c>
      <c r="H414" s="68">
        <f t="shared" si="92"/>
        <v>2192.6696000000002</v>
      </c>
      <c r="I414" s="116"/>
      <c r="J414" s="127"/>
      <c r="K414" s="127"/>
      <c r="L414" s="138" t="s">
        <v>24</v>
      </c>
      <c r="M414" s="127" t="s">
        <v>24</v>
      </c>
      <c r="N414" s="151" t="s">
        <v>874</v>
      </c>
      <c r="O414" s="154" t="s">
        <v>643</v>
      </c>
      <c r="P414" s="155" t="s">
        <v>35</v>
      </c>
      <c r="Q414" s="51" t="s">
        <v>881</v>
      </c>
      <c r="R414" s="226" t="s">
        <v>882</v>
      </c>
      <c r="S414" s="182">
        <v>1</v>
      </c>
      <c r="T414" s="183" t="s">
        <v>22</v>
      </c>
      <c r="U414" s="105" t="s">
        <v>24</v>
      </c>
      <c r="V414" s="233">
        <v>2708.33</v>
      </c>
      <c r="W414" s="227">
        <f t="shared" ref="W414:W415" si="94">rv_im21_hg_cto</f>
        <v>0.12</v>
      </c>
      <c r="X414" s="116">
        <f t="shared" si="90"/>
        <v>2383.3303999999998</v>
      </c>
      <c r="Y414" s="116"/>
      <c r="Z414" s="127"/>
      <c r="AA414" s="127"/>
      <c r="AB414" s="138" t="s">
        <v>24</v>
      </c>
      <c r="AC414" s="127" t="s">
        <v>24</v>
      </c>
      <c r="AD414" s="168" t="s">
        <v>874</v>
      </c>
      <c r="AE414" s="155" t="s">
        <v>643</v>
      </c>
      <c r="AF414" s="155" t="s">
        <v>35</v>
      </c>
    </row>
    <row r="415" spans="1:32" s="53" customFormat="1">
      <c r="A415" s="49" t="s">
        <v>883</v>
      </c>
      <c r="B415" s="50" t="s">
        <v>884</v>
      </c>
      <c r="C415" s="55">
        <v>1</v>
      </c>
      <c r="D415" s="89" t="s">
        <v>22</v>
      </c>
      <c r="E415" s="105" t="s">
        <v>24</v>
      </c>
      <c r="F415" s="157">
        <v>95.83</v>
      </c>
      <c r="G415" s="32">
        <f t="shared" si="93"/>
        <v>0.12</v>
      </c>
      <c r="H415" s="68">
        <f t="shared" ref="H415" si="95">F415-(F415*G415)</f>
        <v>84.330399999999997</v>
      </c>
      <c r="I415" s="116"/>
      <c r="J415" s="127"/>
      <c r="K415" s="127"/>
      <c r="L415" s="138" t="s">
        <v>24</v>
      </c>
      <c r="M415" s="127" t="s">
        <v>24</v>
      </c>
      <c r="N415" s="151" t="s">
        <v>874</v>
      </c>
      <c r="O415" s="154" t="s">
        <v>643</v>
      </c>
      <c r="P415" s="155" t="s">
        <v>35</v>
      </c>
      <c r="Q415" s="51" t="s">
        <v>883</v>
      </c>
      <c r="R415" s="226" t="s">
        <v>884</v>
      </c>
      <c r="S415" s="182">
        <v>1</v>
      </c>
      <c r="T415" s="183" t="s">
        <v>22</v>
      </c>
      <c r="U415" s="105" t="s">
        <v>24</v>
      </c>
      <c r="V415" s="233">
        <v>104.17</v>
      </c>
      <c r="W415" s="227">
        <f t="shared" si="94"/>
        <v>0.12</v>
      </c>
      <c r="X415" s="116">
        <f t="shared" si="90"/>
        <v>91.669600000000003</v>
      </c>
      <c r="Y415" s="116"/>
      <c r="Z415" s="127"/>
      <c r="AA415" s="127"/>
      <c r="AB415" s="138" t="s">
        <v>24</v>
      </c>
      <c r="AC415" s="127" t="s">
        <v>24</v>
      </c>
      <c r="AD415" s="168" t="s">
        <v>874</v>
      </c>
      <c r="AE415" s="155" t="s">
        <v>643</v>
      </c>
      <c r="AF415" s="155" t="s">
        <v>35</v>
      </c>
    </row>
    <row r="416" spans="1:32" s="53" customFormat="1">
      <c r="A416" s="49" t="s">
        <v>885</v>
      </c>
      <c r="B416" s="50" t="s">
        <v>886</v>
      </c>
      <c r="C416" s="55">
        <v>1</v>
      </c>
      <c r="D416" s="89" t="s">
        <v>22</v>
      </c>
      <c r="E416" s="105" t="s">
        <v>24</v>
      </c>
      <c r="F416" s="91">
        <v>53.33</v>
      </c>
      <c r="G416" s="57">
        <f t="shared" si="87"/>
        <v>0.12</v>
      </c>
      <c r="H416" s="116">
        <f t="shared" si="91"/>
        <v>46.930399999999999</v>
      </c>
      <c r="I416" s="116"/>
      <c r="J416" s="127"/>
      <c r="K416" s="127"/>
      <c r="L416" s="138"/>
      <c r="M416" s="127"/>
      <c r="N416" s="151" t="s">
        <v>874</v>
      </c>
      <c r="O416" s="154" t="s">
        <v>643</v>
      </c>
      <c r="P416" s="155" t="s">
        <v>35</v>
      </c>
      <c r="Q416" s="51" t="s">
        <v>885</v>
      </c>
      <c r="R416" s="226" t="s">
        <v>886</v>
      </c>
      <c r="S416" s="182">
        <v>1</v>
      </c>
      <c r="T416" s="183" t="s">
        <v>22</v>
      </c>
      <c r="U416" s="105" t="s">
        <v>24</v>
      </c>
      <c r="V416" s="233">
        <v>53.33</v>
      </c>
      <c r="W416" s="227">
        <f t="shared" si="89"/>
        <v>0.12</v>
      </c>
      <c r="X416" s="116">
        <f t="shared" si="90"/>
        <v>46.930399999999999</v>
      </c>
      <c r="Y416" s="116"/>
      <c r="Z416" s="127"/>
      <c r="AA416" s="127"/>
      <c r="AB416" s="138"/>
      <c r="AC416" s="127"/>
      <c r="AD416" s="168" t="s">
        <v>874</v>
      </c>
      <c r="AE416" s="155" t="s">
        <v>643</v>
      </c>
      <c r="AF416" s="155" t="s">
        <v>35</v>
      </c>
    </row>
    <row r="417" spans="1:32" s="53" customFormat="1">
      <c r="A417" s="49" t="s">
        <v>887</v>
      </c>
      <c r="B417" s="50" t="s">
        <v>888</v>
      </c>
      <c r="C417" s="55">
        <v>1</v>
      </c>
      <c r="D417" s="89" t="s">
        <v>22</v>
      </c>
      <c r="E417" s="105" t="s">
        <v>24</v>
      </c>
      <c r="F417" s="91">
        <v>124.16666669999999</v>
      </c>
      <c r="G417" s="57">
        <f t="shared" si="87"/>
        <v>0.12</v>
      </c>
      <c r="H417" s="116">
        <f t="shared" si="91"/>
        <v>109.26666669599999</v>
      </c>
      <c r="I417" s="116"/>
      <c r="J417" s="127"/>
      <c r="K417" s="127"/>
      <c r="L417" s="138"/>
      <c r="M417" s="127"/>
      <c r="N417" s="151" t="s">
        <v>874</v>
      </c>
      <c r="O417" s="154" t="s">
        <v>643</v>
      </c>
      <c r="P417" s="155" t="s">
        <v>35</v>
      </c>
      <c r="Q417" s="51" t="s">
        <v>887</v>
      </c>
      <c r="R417" s="226" t="s">
        <v>888</v>
      </c>
      <c r="S417" s="182">
        <v>1</v>
      </c>
      <c r="T417" s="183" t="s">
        <v>22</v>
      </c>
      <c r="U417" s="105" t="s">
        <v>24</v>
      </c>
      <c r="V417" s="233">
        <v>124.16666669999999</v>
      </c>
      <c r="W417" s="227">
        <f t="shared" si="89"/>
        <v>0.12</v>
      </c>
      <c r="X417" s="116">
        <f t="shared" si="90"/>
        <v>109.26666669599999</v>
      </c>
      <c r="Y417" s="116"/>
      <c r="Z417" s="127"/>
      <c r="AA417" s="127"/>
      <c r="AB417" s="138"/>
      <c r="AC417" s="127"/>
      <c r="AD417" s="168" t="s">
        <v>874</v>
      </c>
      <c r="AE417" s="155" t="s">
        <v>643</v>
      </c>
      <c r="AF417" s="155" t="s">
        <v>35</v>
      </c>
    </row>
    <row r="418" spans="1:32" s="53" customFormat="1">
      <c r="A418" s="49" t="s">
        <v>889</v>
      </c>
      <c r="B418" s="50" t="s">
        <v>890</v>
      </c>
      <c r="C418" s="55">
        <v>1</v>
      </c>
      <c r="D418" s="89" t="s">
        <v>22</v>
      </c>
      <c r="E418" s="105" t="s">
        <v>24</v>
      </c>
      <c r="F418" s="91">
        <v>41.67</v>
      </c>
      <c r="G418" s="57">
        <f t="shared" si="87"/>
        <v>0.12</v>
      </c>
      <c r="H418" s="116">
        <f t="shared" si="91"/>
        <v>36.669600000000003</v>
      </c>
      <c r="I418" s="116"/>
      <c r="J418" s="127"/>
      <c r="K418" s="127"/>
      <c r="L418" s="138"/>
      <c r="M418" s="127"/>
      <c r="N418" s="151" t="s">
        <v>874</v>
      </c>
      <c r="O418" s="154" t="s">
        <v>643</v>
      </c>
      <c r="P418" s="155" t="s">
        <v>35</v>
      </c>
      <c r="Q418" s="51" t="s">
        <v>889</v>
      </c>
      <c r="R418" s="226" t="s">
        <v>890</v>
      </c>
      <c r="S418" s="182">
        <v>1</v>
      </c>
      <c r="T418" s="183" t="s">
        <v>22</v>
      </c>
      <c r="U418" s="105" t="s">
        <v>24</v>
      </c>
      <c r="V418" s="233">
        <v>41.67</v>
      </c>
      <c r="W418" s="227">
        <f t="shared" si="89"/>
        <v>0.12</v>
      </c>
      <c r="X418" s="116">
        <f t="shared" si="90"/>
        <v>36.669600000000003</v>
      </c>
      <c r="Y418" s="116"/>
      <c r="Z418" s="127"/>
      <c r="AA418" s="127"/>
      <c r="AB418" s="138"/>
      <c r="AC418" s="127"/>
      <c r="AD418" s="168" t="s">
        <v>874</v>
      </c>
      <c r="AE418" s="155" t="s">
        <v>643</v>
      </c>
      <c r="AF418" s="155" t="s">
        <v>35</v>
      </c>
    </row>
    <row r="419" spans="1:32" s="53" customFormat="1">
      <c r="A419" s="49" t="s">
        <v>891</v>
      </c>
      <c r="B419" s="50" t="s">
        <v>892</v>
      </c>
      <c r="C419" s="55">
        <v>1</v>
      </c>
      <c r="D419" s="89" t="s">
        <v>22</v>
      </c>
      <c r="E419" s="105" t="s">
        <v>24</v>
      </c>
      <c r="F419" s="91">
        <v>41.67</v>
      </c>
      <c r="G419" s="57">
        <f t="shared" si="87"/>
        <v>0.12</v>
      </c>
      <c r="H419" s="116">
        <f t="shared" si="91"/>
        <v>36.669600000000003</v>
      </c>
      <c r="I419" s="116"/>
      <c r="J419" s="127"/>
      <c r="K419" s="127"/>
      <c r="L419" s="138"/>
      <c r="M419" s="127"/>
      <c r="N419" s="151" t="s">
        <v>874</v>
      </c>
      <c r="O419" s="154" t="s">
        <v>643</v>
      </c>
      <c r="P419" s="155" t="s">
        <v>35</v>
      </c>
      <c r="Q419" s="51" t="s">
        <v>891</v>
      </c>
      <c r="R419" s="226" t="s">
        <v>892</v>
      </c>
      <c r="S419" s="182">
        <v>1</v>
      </c>
      <c r="T419" s="183" t="s">
        <v>22</v>
      </c>
      <c r="U419" s="105" t="s">
        <v>24</v>
      </c>
      <c r="V419" s="233">
        <v>41.67</v>
      </c>
      <c r="W419" s="227">
        <f t="shared" si="89"/>
        <v>0.12</v>
      </c>
      <c r="X419" s="116">
        <f t="shared" si="90"/>
        <v>36.669600000000003</v>
      </c>
      <c r="Y419" s="116"/>
      <c r="Z419" s="127"/>
      <c r="AA419" s="127"/>
      <c r="AB419" s="138"/>
      <c r="AC419" s="127"/>
      <c r="AD419" s="168" t="s">
        <v>874</v>
      </c>
      <c r="AE419" s="155" t="s">
        <v>643</v>
      </c>
      <c r="AF419" s="155" t="s">
        <v>35</v>
      </c>
    </row>
    <row r="420" spans="1:32" s="53" customFormat="1">
      <c r="A420" s="49" t="s">
        <v>893</v>
      </c>
      <c r="B420" s="50" t="s">
        <v>894</v>
      </c>
      <c r="C420" s="55">
        <v>1</v>
      </c>
      <c r="D420" s="89" t="s">
        <v>22</v>
      </c>
      <c r="E420" s="105" t="s">
        <v>24</v>
      </c>
      <c r="F420" s="91">
        <v>41.67</v>
      </c>
      <c r="G420" s="57">
        <f t="shared" si="87"/>
        <v>0.12</v>
      </c>
      <c r="H420" s="116">
        <f t="shared" si="91"/>
        <v>36.669600000000003</v>
      </c>
      <c r="I420" s="116"/>
      <c r="J420" s="127"/>
      <c r="K420" s="127"/>
      <c r="L420" s="138"/>
      <c r="M420" s="127"/>
      <c r="N420" s="151" t="s">
        <v>874</v>
      </c>
      <c r="O420" s="154" t="s">
        <v>643</v>
      </c>
      <c r="P420" s="155" t="s">
        <v>35</v>
      </c>
      <c r="Q420" s="51" t="s">
        <v>893</v>
      </c>
      <c r="R420" s="226" t="s">
        <v>894</v>
      </c>
      <c r="S420" s="182">
        <v>1</v>
      </c>
      <c r="T420" s="183" t="s">
        <v>22</v>
      </c>
      <c r="U420" s="105" t="s">
        <v>24</v>
      </c>
      <c r="V420" s="233">
        <v>41.67</v>
      </c>
      <c r="W420" s="227">
        <f t="shared" si="89"/>
        <v>0.12</v>
      </c>
      <c r="X420" s="116">
        <f t="shared" si="90"/>
        <v>36.669600000000003</v>
      </c>
      <c r="Y420" s="116"/>
      <c r="Z420" s="127"/>
      <c r="AA420" s="127"/>
      <c r="AB420" s="138"/>
      <c r="AC420" s="127"/>
      <c r="AD420" s="168" t="s">
        <v>874</v>
      </c>
      <c r="AE420" s="155" t="s">
        <v>643</v>
      </c>
      <c r="AF420" s="155" t="s">
        <v>35</v>
      </c>
    </row>
    <row r="421" spans="1:32" s="53" customFormat="1">
      <c r="A421" s="49" t="s">
        <v>895</v>
      </c>
      <c r="B421" s="50" t="s">
        <v>896</v>
      </c>
      <c r="C421" s="55">
        <v>1</v>
      </c>
      <c r="D421" s="89" t="s">
        <v>22</v>
      </c>
      <c r="E421" s="105" t="s">
        <v>24</v>
      </c>
      <c r="F421" s="91"/>
      <c r="G421" s="57"/>
      <c r="H421" s="116">
        <f t="shared" si="91"/>
        <v>0</v>
      </c>
      <c r="I421" s="116"/>
      <c r="J421" s="127"/>
      <c r="K421" s="127"/>
      <c r="L421" s="138"/>
      <c r="M421" s="127"/>
      <c r="N421" s="151" t="s">
        <v>874</v>
      </c>
      <c r="O421" s="154" t="s">
        <v>643</v>
      </c>
      <c r="P421" s="155" t="s">
        <v>35</v>
      </c>
      <c r="Q421" s="51" t="s">
        <v>895</v>
      </c>
      <c r="R421" s="226" t="s">
        <v>896</v>
      </c>
      <c r="S421" s="182">
        <v>1</v>
      </c>
      <c r="T421" s="183" t="s">
        <v>22</v>
      </c>
      <c r="U421" s="105" t="s">
        <v>24</v>
      </c>
      <c r="V421" s="233"/>
      <c r="W421" s="227"/>
      <c r="X421" s="116">
        <f t="shared" si="90"/>
        <v>0</v>
      </c>
      <c r="Y421" s="116"/>
      <c r="Z421" s="127"/>
      <c r="AA421" s="127"/>
      <c r="AB421" s="138"/>
      <c r="AC421" s="127"/>
      <c r="AD421" s="168" t="s">
        <v>874</v>
      </c>
      <c r="AE421" s="155" t="s">
        <v>643</v>
      </c>
      <c r="AF421" s="155" t="s">
        <v>35</v>
      </c>
    </row>
    <row r="422" spans="1:32" s="53" customFormat="1">
      <c r="A422" s="49" t="s">
        <v>897</v>
      </c>
      <c r="B422" s="50" t="s">
        <v>898</v>
      </c>
      <c r="C422" s="55">
        <v>1</v>
      </c>
      <c r="D422" s="89" t="s">
        <v>22</v>
      </c>
      <c r="E422" s="105" t="s">
        <v>24</v>
      </c>
      <c r="F422" s="89"/>
      <c r="G422" s="57"/>
      <c r="H422" s="116">
        <f t="shared" si="91"/>
        <v>0</v>
      </c>
      <c r="I422" s="116"/>
      <c r="J422" s="127"/>
      <c r="K422" s="127"/>
      <c r="L422" s="138"/>
      <c r="M422" s="127"/>
      <c r="N422" s="151" t="s">
        <v>874</v>
      </c>
      <c r="O422" s="154" t="s">
        <v>643</v>
      </c>
      <c r="P422" s="155" t="s">
        <v>35</v>
      </c>
      <c r="Q422" s="51" t="s">
        <v>897</v>
      </c>
      <c r="R422" s="226" t="s">
        <v>898</v>
      </c>
      <c r="S422" s="182">
        <v>1</v>
      </c>
      <c r="T422" s="183" t="s">
        <v>22</v>
      </c>
      <c r="U422" s="105" t="s">
        <v>24</v>
      </c>
      <c r="V422" s="183"/>
      <c r="W422" s="227"/>
      <c r="X422" s="116">
        <f t="shared" si="90"/>
        <v>0</v>
      </c>
      <c r="Y422" s="116"/>
      <c r="Z422" s="127"/>
      <c r="AA422" s="127"/>
      <c r="AB422" s="138"/>
      <c r="AC422" s="127"/>
      <c r="AD422" s="168" t="s">
        <v>874</v>
      </c>
      <c r="AE422" s="155" t="s">
        <v>643</v>
      </c>
      <c r="AF422" s="155" t="s">
        <v>35</v>
      </c>
    </row>
    <row r="423" spans="1:32">
      <c r="A423" s="37" t="s">
        <v>899</v>
      </c>
      <c r="B423" s="17" t="s">
        <v>900</v>
      </c>
      <c r="C423" s="73">
        <v>1</v>
      </c>
      <c r="D423" s="84" t="s">
        <v>29</v>
      </c>
      <c r="E423" s="102" t="s">
        <v>899</v>
      </c>
      <c r="F423" s="84"/>
      <c r="G423" s="110"/>
      <c r="H423" s="115">
        <v>71</v>
      </c>
      <c r="I423" s="68"/>
      <c r="J423" s="24"/>
      <c r="K423" s="24"/>
      <c r="L423" s="136" t="s">
        <v>24</v>
      </c>
      <c r="M423" s="128" t="s">
        <v>24</v>
      </c>
      <c r="N423" s="150" t="s">
        <v>30</v>
      </c>
      <c r="O423" s="153" t="s">
        <v>31</v>
      </c>
      <c r="P423" s="153" t="s">
        <v>646</v>
      </c>
      <c r="Q423" s="43" t="s">
        <v>899</v>
      </c>
      <c r="R423" s="42" t="s">
        <v>900</v>
      </c>
      <c r="S423" s="76">
        <v>1</v>
      </c>
      <c r="T423" s="88" t="s">
        <v>29</v>
      </c>
      <c r="U423" s="102" t="s">
        <v>899</v>
      </c>
      <c r="V423" s="88"/>
      <c r="W423" s="220"/>
      <c r="X423" s="115">
        <v>71</v>
      </c>
      <c r="Y423" s="68"/>
      <c r="Z423" s="24"/>
      <c r="AA423" s="24"/>
      <c r="AB423" s="136" t="s">
        <v>24</v>
      </c>
      <c r="AC423" s="128" t="s">
        <v>24</v>
      </c>
      <c r="AD423" s="150" t="s">
        <v>30</v>
      </c>
      <c r="AE423" s="153" t="s">
        <v>31</v>
      </c>
      <c r="AF423" s="153" t="s">
        <v>646</v>
      </c>
    </row>
    <row r="424" spans="1:32">
      <c r="A424" s="37" t="s">
        <v>901</v>
      </c>
      <c r="B424" s="17" t="s">
        <v>902</v>
      </c>
      <c r="C424" s="73">
        <v>1</v>
      </c>
      <c r="D424" s="84" t="s">
        <v>29</v>
      </c>
      <c r="E424" s="102" t="s">
        <v>901</v>
      </c>
      <c r="F424" s="84"/>
      <c r="G424" s="110"/>
      <c r="H424" s="115">
        <v>146</v>
      </c>
      <c r="I424" s="68"/>
      <c r="J424" s="24"/>
      <c r="K424" s="24"/>
      <c r="L424" s="136" t="s">
        <v>24</v>
      </c>
      <c r="M424" s="128" t="s">
        <v>24</v>
      </c>
      <c r="N424" s="150" t="s">
        <v>30</v>
      </c>
      <c r="O424" s="153" t="s">
        <v>31</v>
      </c>
      <c r="P424" s="153" t="s">
        <v>646</v>
      </c>
      <c r="Q424" s="43" t="s">
        <v>901</v>
      </c>
      <c r="R424" s="42" t="s">
        <v>902</v>
      </c>
      <c r="S424" s="76">
        <v>1</v>
      </c>
      <c r="T424" s="88" t="s">
        <v>29</v>
      </c>
      <c r="U424" s="102" t="s">
        <v>901</v>
      </c>
      <c r="V424" s="88"/>
      <c r="W424" s="220"/>
      <c r="X424" s="115">
        <v>146</v>
      </c>
      <c r="Y424" s="68"/>
      <c r="Z424" s="24"/>
      <c r="AA424" s="24"/>
      <c r="AB424" s="136" t="s">
        <v>24</v>
      </c>
      <c r="AC424" s="128" t="s">
        <v>24</v>
      </c>
      <c r="AD424" s="150" t="s">
        <v>30</v>
      </c>
      <c r="AE424" s="153" t="s">
        <v>31</v>
      </c>
      <c r="AF424" s="153" t="s">
        <v>646</v>
      </c>
    </row>
    <row r="425" spans="1:32">
      <c r="A425" s="37" t="s">
        <v>903</v>
      </c>
      <c r="B425" s="17" t="s">
        <v>904</v>
      </c>
      <c r="C425" s="73">
        <v>1</v>
      </c>
      <c r="D425" s="84" t="s">
        <v>29</v>
      </c>
      <c r="E425" s="102" t="s">
        <v>903</v>
      </c>
      <c r="F425" s="84"/>
      <c r="G425" s="110"/>
      <c r="H425" s="115">
        <v>290</v>
      </c>
      <c r="I425" s="68"/>
      <c r="J425" s="24"/>
      <c r="K425" s="24"/>
      <c r="L425" s="136" t="s">
        <v>24</v>
      </c>
      <c r="M425" s="128" t="s">
        <v>24</v>
      </c>
      <c r="N425" s="150" t="s">
        <v>30</v>
      </c>
      <c r="O425" s="153" t="s">
        <v>31</v>
      </c>
      <c r="P425" s="153" t="s">
        <v>646</v>
      </c>
      <c r="Q425" s="43" t="s">
        <v>903</v>
      </c>
      <c r="R425" s="42" t="s">
        <v>904</v>
      </c>
      <c r="S425" s="76">
        <v>1</v>
      </c>
      <c r="T425" s="88" t="s">
        <v>29</v>
      </c>
      <c r="U425" s="102" t="s">
        <v>903</v>
      </c>
      <c r="V425" s="88"/>
      <c r="W425" s="220"/>
      <c r="X425" s="115">
        <v>290</v>
      </c>
      <c r="Y425" s="68"/>
      <c r="Z425" s="24"/>
      <c r="AA425" s="24"/>
      <c r="AB425" s="136" t="s">
        <v>24</v>
      </c>
      <c r="AC425" s="128" t="s">
        <v>24</v>
      </c>
      <c r="AD425" s="150" t="s">
        <v>30</v>
      </c>
      <c r="AE425" s="153" t="s">
        <v>31</v>
      </c>
      <c r="AF425" s="153" t="s">
        <v>646</v>
      </c>
    </row>
    <row r="426" spans="1:32">
      <c r="A426" s="37" t="s">
        <v>905</v>
      </c>
      <c r="B426" s="17" t="s">
        <v>906</v>
      </c>
      <c r="C426" s="73">
        <v>1</v>
      </c>
      <c r="D426" s="84" t="s">
        <v>29</v>
      </c>
      <c r="E426" s="102" t="s">
        <v>905</v>
      </c>
      <c r="F426" s="84"/>
      <c r="G426" s="110"/>
      <c r="H426" s="115">
        <v>470</v>
      </c>
      <c r="I426" s="68"/>
      <c r="J426" s="24"/>
      <c r="K426" s="24"/>
      <c r="L426" s="136" t="s">
        <v>24</v>
      </c>
      <c r="M426" s="128" t="s">
        <v>24</v>
      </c>
      <c r="N426" s="150" t="s">
        <v>30</v>
      </c>
      <c r="O426" s="153" t="s">
        <v>31</v>
      </c>
      <c r="P426" s="153" t="s">
        <v>646</v>
      </c>
      <c r="Q426" s="43" t="s">
        <v>905</v>
      </c>
      <c r="R426" s="42" t="s">
        <v>906</v>
      </c>
      <c r="S426" s="76">
        <v>1</v>
      </c>
      <c r="T426" s="88" t="s">
        <v>29</v>
      </c>
      <c r="U426" s="102" t="s">
        <v>905</v>
      </c>
      <c r="V426" s="88"/>
      <c r="W426" s="220"/>
      <c r="X426" s="115">
        <v>470</v>
      </c>
      <c r="Y426" s="68"/>
      <c r="Z426" s="24"/>
      <c r="AA426" s="24"/>
      <c r="AB426" s="136" t="s">
        <v>24</v>
      </c>
      <c r="AC426" s="128" t="s">
        <v>24</v>
      </c>
      <c r="AD426" s="150" t="s">
        <v>30</v>
      </c>
      <c r="AE426" s="153" t="s">
        <v>31</v>
      </c>
      <c r="AF426" s="153" t="s">
        <v>646</v>
      </c>
    </row>
    <row r="427" spans="1:32">
      <c r="A427" s="37" t="s">
        <v>907</v>
      </c>
      <c r="B427" s="17" t="s">
        <v>908</v>
      </c>
      <c r="C427" s="73">
        <v>1</v>
      </c>
      <c r="D427" s="84" t="s">
        <v>29</v>
      </c>
      <c r="E427" s="102" t="s">
        <v>907</v>
      </c>
      <c r="F427" s="84"/>
      <c r="G427" s="110"/>
      <c r="H427" s="115">
        <v>46</v>
      </c>
      <c r="I427" s="68"/>
      <c r="J427" s="24"/>
      <c r="K427" s="24"/>
      <c r="L427" s="136" t="s">
        <v>24</v>
      </c>
      <c r="M427" s="128" t="s">
        <v>24</v>
      </c>
      <c r="N427" s="150" t="s">
        <v>30</v>
      </c>
      <c r="O427" s="153" t="s">
        <v>31</v>
      </c>
      <c r="P427" s="153" t="s">
        <v>646</v>
      </c>
      <c r="Q427" s="43" t="s">
        <v>907</v>
      </c>
      <c r="R427" s="42" t="s">
        <v>908</v>
      </c>
      <c r="S427" s="76">
        <v>1</v>
      </c>
      <c r="T427" s="88" t="s">
        <v>29</v>
      </c>
      <c r="U427" s="102" t="s">
        <v>907</v>
      </c>
      <c r="V427" s="88"/>
      <c r="W427" s="220"/>
      <c r="X427" s="115">
        <v>46</v>
      </c>
      <c r="Y427" s="68"/>
      <c r="Z427" s="24"/>
      <c r="AA427" s="24"/>
      <c r="AB427" s="136" t="s">
        <v>24</v>
      </c>
      <c r="AC427" s="128" t="s">
        <v>24</v>
      </c>
      <c r="AD427" s="150" t="s">
        <v>30</v>
      </c>
      <c r="AE427" s="153" t="s">
        <v>31</v>
      </c>
      <c r="AF427" s="153" t="s">
        <v>646</v>
      </c>
    </row>
    <row r="428" spans="1:32">
      <c r="A428" s="37" t="s">
        <v>909</v>
      </c>
      <c r="B428" s="17" t="s">
        <v>910</v>
      </c>
      <c r="C428" s="73">
        <v>1</v>
      </c>
      <c r="D428" s="84" t="s">
        <v>29</v>
      </c>
      <c r="E428" s="102" t="s">
        <v>909</v>
      </c>
      <c r="F428" s="84"/>
      <c r="G428" s="110"/>
      <c r="H428" s="115">
        <v>136</v>
      </c>
      <c r="I428" s="68"/>
      <c r="J428" s="24"/>
      <c r="K428" s="24"/>
      <c r="L428" s="136" t="s">
        <v>24</v>
      </c>
      <c r="M428" s="128" t="s">
        <v>24</v>
      </c>
      <c r="N428" s="150" t="s">
        <v>30</v>
      </c>
      <c r="O428" s="153" t="s">
        <v>31</v>
      </c>
      <c r="P428" s="153" t="s">
        <v>646</v>
      </c>
      <c r="Q428" s="43" t="s">
        <v>909</v>
      </c>
      <c r="R428" s="42" t="s">
        <v>910</v>
      </c>
      <c r="S428" s="76">
        <v>1</v>
      </c>
      <c r="T428" s="88" t="s">
        <v>29</v>
      </c>
      <c r="U428" s="102" t="s">
        <v>909</v>
      </c>
      <c r="V428" s="88"/>
      <c r="W428" s="220"/>
      <c r="X428" s="115">
        <v>136</v>
      </c>
      <c r="Y428" s="68"/>
      <c r="Z428" s="24"/>
      <c r="AA428" s="24"/>
      <c r="AB428" s="136" t="s">
        <v>24</v>
      </c>
      <c r="AC428" s="128" t="s">
        <v>24</v>
      </c>
      <c r="AD428" s="150" t="s">
        <v>30</v>
      </c>
      <c r="AE428" s="153" t="s">
        <v>31</v>
      </c>
      <c r="AF428" s="153" t="s">
        <v>646</v>
      </c>
    </row>
    <row r="429" spans="1:32">
      <c r="A429" s="37" t="s">
        <v>911</v>
      </c>
      <c r="B429" s="17" t="s">
        <v>912</v>
      </c>
      <c r="C429" s="73">
        <v>1</v>
      </c>
      <c r="D429" s="84" t="s">
        <v>29</v>
      </c>
      <c r="E429" s="102" t="s">
        <v>911</v>
      </c>
      <c r="F429" s="84"/>
      <c r="G429" s="110"/>
      <c r="H429" s="115">
        <v>201</v>
      </c>
      <c r="I429" s="68"/>
      <c r="J429" s="24"/>
      <c r="K429" s="24"/>
      <c r="L429" s="136" t="s">
        <v>24</v>
      </c>
      <c r="M429" s="128" t="s">
        <v>24</v>
      </c>
      <c r="N429" s="150" t="s">
        <v>30</v>
      </c>
      <c r="O429" s="153" t="s">
        <v>31</v>
      </c>
      <c r="P429" s="153" t="s">
        <v>646</v>
      </c>
      <c r="Q429" s="43" t="s">
        <v>911</v>
      </c>
      <c r="R429" s="42" t="s">
        <v>912</v>
      </c>
      <c r="S429" s="76">
        <v>1</v>
      </c>
      <c r="T429" s="88" t="s">
        <v>29</v>
      </c>
      <c r="U429" s="102" t="s">
        <v>911</v>
      </c>
      <c r="V429" s="88"/>
      <c r="W429" s="220"/>
      <c r="X429" s="115">
        <v>201</v>
      </c>
      <c r="Y429" s="68"/>
      <c r="Z429" s="24"/>
      <c r="AA429" s="24"/>
      <c r="AB429" s="136" t="s">
        <v>24</v>
      </c>
      <c r="AC429" s="128" t="s">
        <v>24</v>
      </c>
      <c r="AD429" s="150" t="s">
        <v>30</v>
      </c>
      <c r="AE429" s="153" t="s">
        <v>31</v>
      </c>
      <c r="AF429" s="153" t="s">
        <v>646</v>
      </c>
    </row>
    <row r="430" spans="1:32">
      <c r="A430" s="37" t="s">
        <v>913</v>
      </c>
      <c r="B430" s="17" t="s">
        <v>914</v>
      </c>
      <c r="C430" s="73">
        <v>1</v>
      </c>
      <c r="D430" s="84" t="s">
        <v>29</v>
      </c>
      <c r="E430" s="102" t="s">
        <v>913</v>
      </c>
      <c r="F430" s="84"/>
      <c r="G430" s="110"/>
      <c r="H430" s="115">
        <v>86</v>
      </c>
      <c r="I430" s="68"/>
      <c r="J430" s="24"/>
      <c r="K430" s="24"/>
      <c r="L430" s="136" t="s">
        <v>24</v>
      </c>
      <c r="M430" s="128" t="s">
        <v>24</v>
      </c>
      <c r="N430" s="150" t="s">
        <v>30</v>
      </c>
      <c r="O430" s="153" t="s">
        <v>31</v>
      </c>
      <c r="P430" s="153" t="s">
        <v>646</v>
      </c>
      <c r="Q430" s="43" t="s">
        <v>913</v>
      </c>
      <c r="R430" s="42" t="s">
        <v>914</v>
      </c>
      <c r="S430" s="76">
        <v>1</v>
      </c>
      <c r="T430" s="88" t="s">
        <v>29</v>
      </c>
      <c r="U430" s="102" t="s">
        <v>913</v>
      </c>
      <c r="V430" s="88"/>
      <c r="W430" s="220"/>
      <c r="X430" s="115">
        <v>86</v>
      </c>
      <c r="Y430" s="68"/>
      <c r="Z430" s="24"/>
      <c r="AA430" s="24"/>
      <c r="AB430" s="136" t="s">
        <v>24</v>
      </c>
      <c r="AC430" s="128" t="s">
        <v>24</v>
      </c>
      <c r="AD430" s="150" t="s">
        <v>30</v>
      </c>
      <c r="AE430" s="153" t="s">
        <v>31</v>
      </c>
      <c r="AF430" s="153" t="s">
        <v>646</v>
      </c>
    </row>
    <row r="431" spans="1:32">
      <c r="A431" s="37" t="s">
        <v>915</v>
      </c>
      <c r="B431" s="17" t="s">
        <v>916</v>
      </c>
      <c r="C431" s="73">
        <v>1</v>
      </c>
      <c r="D431" s="84" t="s">
        <v>29</v>
      </c>
      <c r="E431" s="102" t="s">
        <v>915</v>
      </c>
      <c r="F431" s="84"/>
      <c r="G431" s="110"/>
      <c r="H431" s="115">
        <v>186</v>
      </c>
      <c r="I431" s="68"/>
      <c r="J431" s="24"/>
      <c r="K431" s="24"/>
      <c r="L431" s="136" t="s">
        <v>24</v>
      </c>
      <c r="M431" s="128" t="s">
        <v>24</v>
      </c>
      <c r="N431" s="150" t="s">
        <v>30</v>
      </c>
      <c r="O431" s="153" t="s">
        <v>31</v>
      </c>
      <c r="P431" s="153" t="s">
        <v>646</v>
      </c>
      <c r="Q431" s="43" t="s">
        <v>915</v>
      </c>
      <c r="R431" s="42" t="s">
        <v>916</v>
      </c>
      <c r="S431" s="76">
        <v>1</v>
      </c>
      <c r="T431" s="88" t="s">
        <v>29</v>
      </c>
      <c r="U431" s="102" t="s">
        <v>915</v>
      </c>
      <c r="V431" s="88"/>
      <c r="W431" s="220"/>
      <c r="X431" s="115">
        <v>186</v>
      </c>
      <c r="Y431" s="68"/>
      <c r="Z431" s="24"/>
      <c r="AA431" s="24"/>
      <c r="AB431" s="136" t="s">
        <v>24</v>
      </c>
      <c r="AC431" s="128" t="s">
        <v>24</v>
      </c>
      <c r="AD431" s="150" t="s">
        <v>30</v>
      </c>
      <c r="AE431" s="153" t="s">
        <v>31</v>
      </c>
      <c r="AF431" s="153" t="s">
        <v>646</v>
      </c>
    </row>
    <row r="432" spans="1:32">
      <c r="A432" s="37" t="s">
        <v>917</v>
      </c>
      <c r="B432" s="17" t="s">
        <v>918</v>
      </c>
      <c r="C432" s="73">
        <v>1</v>
      </c>
      <c r="D432" s="84" t="s">
        <v>29</v>
      </c>
      <c r="E432" s="102" t="s">
        <v>917</v>
      </c>
      <c r="F432" s="84"/>
      <c r="G432" s="110"/>
      <c r="H432" s="115">
        <v>311</v>
      </c>
      <c r="I432" s="68"/>
      <c r="J432" s="24"/>
      <c r="K432" s="24"/>
      <c r="L432" s="136" t="s">
        <v>24</v>
      </c>
      <c r="M432" s="128" t="s">
        <v>24</v>
      </c>
      <c r="N432" s="150" t="s">
        <v>30</v>
      </c>
      <c r="O432" s="153" t="s">
        <v>31</v>
      </c>
      <c r="P432" s="153" t="s">
        <v>646</v>
      </c>
      <c r="Q432" s="43" t="s">
        <v>917</v>
      </c>
      <c r="R432" s="42" t="s">
        <v>918</v>
      </c>
      <c r="S432" s="76">
        <v>1</v>
      </c>
      <c r="T432" s="88" t="s">
        <v>29</v>
      </c>
      <c r="U432" s="102" t="s">
        <v>917</v>
      </c>
      <c r="V432" s="88"/>
      <c r="W432" s="220"/>
      <c r="X432" s="115">
        <v>311</v>
      </c>
      <c r="Y432" s="68"/>
      <c r="Z432" s="24"/>
      <c r="AA432" s="24"/>
      <c r="AB432" s="136" t="s">
        <v>24</v>
      </c>
      <c r="AC432" s="128" t="s">
        <v>24</v>
      </c>
      <c r="AD432" s="150" t="s">
        <v>30</v>
      </c>
      <c r="AE432" s="153" t="s">
        <v>31</v>
      </c>
      <c r="AF432" s="153" t="s">
        <v>646</v>
      </c>
    </row>
    <row r="433" spans="1:32" ht="13" customHeight="1">
      <c r="A433" s="37" t="s">
        <v>919</v>
      </c>
      <c r="B433" s="17" t="s">
        <v>920</v>
      </c>
      <c r="C433" s="73">
        <v>1</v>
      </c>
      <c r="D433" s="84" t="s">
        <v>29</v>
      </c>
      <c r="E433" s="102" t="s">
        <v>919</v>
      </c>
      <c r="F433" s="84"/>
      <c r="G433" s="110"/>
      <c r="H433" s="115">
        <v>101</v>
      </c>
      <c r="I433" s="68"/>
      <c r="J433" s="24"/>
      <c r="K433" s="24"/>
      <c r="L433" s="136" t="s">
        <v>24</v>
      </c>
      <c r="M433" s="128" t="s">
        <v>24</v>
      </c>
      <c r="N433" s="150" t="s">
        <v>30</v>
      </c>
      <c r="O433" s="153" t="s">
        <v>31</v>
      </c>
      <c r="P433" s="153" t="s">
        <v>646</v>
      </c>
      <c r="Q433" s="43" t="s">
        <v>919</v>
      </c>
      <c r="R433" s="42" t="s">
        <v>920</v>
      </c>
      <c r="S433" s="76">
        <v>1</v>
      </c>
      <c r="T433" s="88" t="s">
        <v>29</v>
      </c>
      <c r="U433" s="102" t="s">
        <v>919</v>
      </c>
      <c r="V433" s="88"/>
      <c r="W433" s="220"/>
      <c r="X433" s="115">
        <v>101</v>
      </c>
      <c r="Y433" s="68"/>
      <c r="Z433" s="24"/>
      <c r="AA433" s="24"/>
      <c r="AB433" s="136" t="s">
        <v>24</v>
      </c>
      <c r="AC433" s="128" t="s">
        <v>24</v>
      </c>
      <c r="AD433" s="150" t="s">
        <v>30</v>
      </c>
      <c r="AE433" s="153" t="s">
        <v>31</v>
      </c>
      <c r="AF433" s="153" t="s">
        <v>646</v>
      </c>
    </row>
    <row r="434" spans="1:32">
      <c r="A434" s="37" t="s">
        <v>921</v>
      </c>
      <c r="B434" s="17" t="s">
        <v>922</v>
      </c>
      <c r="C434" s="73">
        <v>1</v>
      </c>
      <c r="D434" s="84" t="s">
        <v>29</v>
      </c>
      <c r="E434" s="102" t="s">
        <v>921</v>
      </c>
      <c r="F434" s="84"/>
      <c r="G434" s="110"/>
      <c r="H434" s="115">
        <v>246</v>
      </c>
      <c r="I434" s="68"/>
      <c r="J434" s="24"/>
      <c r="K434" s="24"/>
      <c r="L434" s="136" t="s">
        <v>24</v>
      </c>
      <c r="M434" s="128" t="s">
        <v>24</v>
      </c>
      <c r="N434" s="150" t="s">
        <v>30</v>
      </c>
      <c r="O434" s="153" t="s">
        <v>31</v>
      </c>
      <c r="P434" s="153" t="s">
        <v>646</v>
      </c>
      <c r="Q434" s="43" t="s">
        <v>921</v>
      </c>
      <c r="R434" s="42" t="s">
        <v>922</v>
      </c>
      <c r="S434" s="76">
        <v>1</v>
      </c>
      <c r="T434" s="88" t="s">
        <v>29</v>
      </c>
      <c r="U434" s="102" t="s">
        <v>921</v>
      </c>
      <c r="V434" s="88"/>
      <c r="W434" s="220"/>
      <c r="X434" s="115">
        <v>246</v>
      </c>
      <c r="Y434" s="68"/>
      <c r="Z434" s="24"/>
      <c r="AA434" s="24"/>
      <c r="AB434" s="136" t="s">
        <v>24</v>
      </c>
      <c r="AC434" s="128" t="s">
        <v>24</v>
      </c>
      <c r="AD434" s="150" t="s">
        <v>30</v>
      </c>
      <c r="AE434" s="153" t="s">
        <v>31</v>
      </c>
      <c r="AF434" s="153" t="s">
        <v>646</v>
      </c>
    </row>
    <row r="435" spans="1:32">
      <c r="A435" s="37" t="s">
        <v>923</v>
      </c>
      <c r="B435" s="17" t="s">
        <v>924</v>
      </c>
      <c r="C435" s="73">
        <v>1</v>
      </c>
      <c r="D435" s="84" t="s">
        <v>29</v>
      </c>
      <c r="E435" s="102" t="s">
        <v>923</v>
      </c>
      <c r="F435" s="84"/>
      <c r="G435" s="110"/>
      <c r="H435" s="115">
        <v>331</v>
      </c>
      <c r="I435" s="68"/>
      <c r="J435" s="24"/>
      <c r="K435" s="24"/>
      <c r="L435" s="136" t="s">
        <v>24</v>
      </c>
      <c r="M435" s="128" t="s">
        <v>24</v>
      </c>
      <c r="N435" s="150" t="s">
        <v>30</v>
      </c>
      <c r="O435" s="153" t="s">
        <v>31</v>
      </c>
      <c r="P435" s="153" t="s">
        <v>646</v>
      </c>
      <c r="Q435" s="43" t="s">
        <v>923</v>
      </c>
      <c r="R435" s="42" t="s">
        <v>924</v>
      </c>
      <c r="S435" s="76">
        <v>1</v>
      </c>
      <c r="T435" s="88" t="s">
        <v>29</v>
      </c>
      <c r="U435" s="102" t="s">
        <v>923</v>
      </c>
      <c r="V435" s="88"/>
      <c r="W435" s="220"/>
      <c r="X435" s="115">
        <v>331</v>
      </c>
      <c r="Y435" s="68"/>
      <c r="Z435" s="24"/>
      <c r="AA435" s="24"/>
      <c r="AB435" s="136" t="s">
        <v>24</v>
      </c>
      <c r="AC435" s="128" t="s">
        <v>24</v>
      </c>
      <c r="AD435" s="150" t="s">
        <v>30</v>
      </c>
      <c r="AE435" s="153" t="s">
        <v>31</v>
      </c>
      <c r="AF435" s="153" t="s">
        <v>646</v>
      </c>
    </row>
    <row r="436" spans="1:32">
      <c r="A436" s="16" t="s">
        <v>925</v>
      </c>
      <c r="B436" s="17" t="s">
        <v>926</v>
      </c>
      <c r="C436" s="73">
        <v>1</v>
      </c>
      <c r="D436" s="84" t="s">
        <v>29</v>
      </c>
      <c r="E436" s="102" t="s">
        <v>925</v>
      </c>
      <c r="F436" s="84"/>
      <c r="G436" s="110"/>
      <c r="H436" s="117">
        <v>150</v>
      </c>
      <c r="I436" s="68"/>
      <c r="J436" s="24"/>
      <c r="K436" s="24"/>
      <c r="L436" s="136" t="s">
        <v>24</v>
      </c>
      <c r="M436" s="128" t="s">
        <v>24</v>
      </c>
      <c r="N436" s="151" t="s">
        <v>30</v>
      </c>
      <c r="O436" s="20" t="s">
        <v>31</v>
      </c>
      <c r="P436" s="153" t="s">
        <v>32</v>
      </c>
      <c r="Q436" s="44" t="s">
        <v>925</v>
      </c>
      <c r="R436" s="42" t="s">
        <v>926</v>
      </c>
      <c r="S436" s="76">
        <v>1</v>
      </c>
      <c r="T436" s="88" t="s">
        <v>29</v>
      </c>
      <c r="U436" s="102" t="s">
        <v>925</v>
      </c>
      <c r="V436" s="88"/>
      <c r="W436" s="220"/>
      <c r="X436" s="117">
        <v>150</v>
      </c>
      <c r="Y436" s="68"/>
      <c r="Z436" s="24"/>
      <c r="AA436" s="24"/>
      <c r="AB436" s="136" t="s">
        <v>24</v>
      </c>
      <c r="AC436" s="128" t="s">
        <v>24</v>
      </c>
      <c r="AD436" s="150" t="s">
        <v>30</v>
      </c>
      <c r="AE436" s="153" t="s">
        <v>31</v>
      </c>
      <c r="AF436" s="153" t="s">
        <v>32</v>
      </c>
    </row>
    <row r="437" spans="1:32">
      <c r="A437" s="16" t="s">
        <v>927</v>
      </c>
      <c r="B437" s="17" t="s">
        <v>928</v>
      </c>
      <c r="C437" s="73">
        <v>1</v>
      </c>
      <c r="D437" s="84" t="s">
        <v>29</v>
      </c>
      <c r="E437" s="102" t="s">
        <v>927</v>
      </c>
      <c r="F437" s="84"/>
      <c r="G437" s="110"/>
      <c r="H437" s="117">
        <v>250</v>
      </c>
      <c r="I437" s="68"/>
      <c r="J437" s="24"/>
      <c r="K437" s="24"/>
      <c r="L437" s="136" t="s">
        <v>24</v>
      </c>
      <c r="M437" s="128" t="s">
        <v>24</v>
      </c>
      <c r="N437" s="151" t="s">
        <v>30</v>
      </c>
      <c r="O437" s="20" t="s">
        <v>31</v>
      </c>
      <c r="P437" s="153" t="s">
        <v>32</v>
      </c>
      <c r="Q437" s="44" t="s">
        <v>927</v>
      </c>
      <c r="R437" s="42" t="s">
        <v>928</v>
      </c>
      <c r="S437" s="76">
        <v>1</v>
      </c>
      <c r="T437" s="88" t="s">
        <v>29</v>
      </c>
      <c r="U437" s="102" t="s">
        <v>927</v>
      </c>
      <c r="V437" s="88"/>
      <c r="W437" s="220"/>
      <c r="X437" s="117">
        <v>250</v>
      </c>
      <c r="Y437" s="68"/>
      <c r="Z437" s="24"/>
      <c r="AA437" s="24"/>
      <c r="AB437" s="136" t="s">
        <v>24</v>
      </c>
      <c r="AC437" s="128" t="s">
        <v>24</v>
      </c>
      <c r="AD437" s="150" t="s">
        <v>30</v>
      </c>
      <c r="AE437" s="153" t="s">
        <v>31</v>
      </c>
      <c r="AF437" s="153" t="s">
        <v>32</v>
      </c>
    </row>
    <row r="438" spans="1:32">
      <c r="A438" s="16" t="s">
        <v>929</v>
      </c>
      <c r="B438" s="17" t="s">
        <v>930</v>
      </c>
      <c r="C438" s="73">
        <v>1</v>
      </c>
      <c r="D438" s="84" t="s">
        <v>29</v>
      </c>
      <c r="E438" s="102" t="s">
        <v>929</v>
      </c>
      <c r="F438" s="84"/>
      <c r="G438" s="110"/>
      <c r="H438" s="117">
        <v>350</v>
      </c>
      <c r="I438" s="68"/>
      <c r="J438" s="24"/>
      <c r="K438" s="24"/>
      <c r="L438" s="136" t="s">
        <v>24</v>
      </c>
      <c r="M438" s="128" t="s">
        <v>24</v>
      </c>
      <c r="N438" s="151" t="s">
        <v>30</v>
      </c>
      <c r="O438" s="20" t="s">
        <v>31</v>
      </c>
      <c r="P438" s="153" t="s">
        <v>32</v>
      </c>
      <c r="Q438" s="44" t="s">
        <v>929</v>
      </c>
      <c r="R438" s="42" t="s">
        <v>930</v>
      </c>
      <c r="S438" s="76">
        <v>1</v>
      </c>
      <c r="T438" s="88" t="s">
        <v>29</v>
      </c>
      <c r="U438" s="102" t="s">
        <v>929</v>
      </c>
      <c r="V438" s="88"/>
      <c r="W438" s="220"/>
      <c r="X438" s="117">
        <v>350</v>
      </c>
      <c r="Y438" s="68"/>
      <c r="Z438" s="24"/>
      <c r="AA438" s="24"/>
      <c r="AB438" s="136" t="s">
        <v>24</v>
      </c>
      <c r="AC438" s="128" t="s">
        <v>24</v>
      </c>
      <c r="AD438" s="150" t="s">
        <v>30</v>
      </c>
      <c r="AE438" s="153" t="s">
        <v>31</v>
      </c>
      <c r="AF438" s="153" t="s">
        <v>32</v>
      </c>
    </row>
    <row r="439" spans="1:32">
      <c r="A439" s="176" t="s">
        <v>931</v>
      </c>
      <c r="B439" s="169" t="s">
        <v>932</v>
      </c>
      <c r="C439" s="170">
        <v>1</v>
      </c>
      <c r="D439" s="171" t="s">
        <v>22</v>
      </c>
      <c r="E439" s="180" t="s">
        <v>931</v>
      </c>
      <c r="F439" s="171">
        <v>1915.83</v>
      </c>
      <c r="G439" s="172">
        <f>rv_im27_eg</f>
        <v>0.15</v>
      </c>
      <c r="H439" s="178">
        <f t="shared" ref="H439:H482" si="96">F439-(F439*G439)</f>
        <v>1628.4555</v>
      </c>
      <c r="I439" s="178" t="s">
        <v>870</v>
      </c>
      <c r="J439" s="179">
        <f>im27_3pl</f>
        <v>119</v>
      </c>
      <c r="K439" s="174">
        <f>H439+J439</f>
        <v>1747.4555</v>
      </c>
      <c r="L439" s="130" t="s">
        <v>24</v>
      </c>
      <c r="M439" s="128">
        <v>2.5</v>
      </c>
      <c r="N439" s="152" t="s">
        <v>933</v>
      </c>
      <c r="O439" s="153" t="s">
        <v>643</v>
      </c>
      <c r="P439" s="153" t="s">
        <v>644</v>
      </c>
      <c r="Q439" s="194" t="s">
        <v>931</v>
      </c>
      <c r="R439" s="195" t="s">
        <v>932</v>
      </c>
      <c r="S439" s="196">
        <v>1</v>
      </c>
      <c r="T439" s="198" t="s">
        <v>22</v>
      </c>
      <c r="U439" s="177" t="s">
        <v>931</v>
      </c>
      <c r="V439" s="198">
        <v>1915.83</v>
      </c>
      <c r="W439" s="199">
        <f>rv_im27_eg</f>
        <v>0.15</v>
      </c>
      <c r="X439" s="178">
        <f t="shared" ref="X439:X482" si="97">V439-(V439*W439)</f>
        <v>1628.4555</v>
      </c>
      <c r="Y439" s="178" t="s">
        <v>870</v>
      </c>
      <c r="Z439" s="179">
        <f>im27_3pl</f>
        <v>119</v>
      </c>
      <c r="AA439" s="174">
        <f>X439+Z439</f>
        <v>1747.4555</v>
      </c>
      <c r="AB439" s="130" t="s">
        <v>24</v>
      </c>
      <c r="AC439" s="128">
        <v>2.5</v>
      </c>
      <c r="AD439" s="234" t="s">
        <v>933</v>
      </c>
      <c r="AE439" s="153" t="s">
        <v>643</v>
      </c>
      <c r="AF439" s="153" t="s">
        <v>644</v>
      </c>
    </row>
    <row r="440" spans="1:32">
      <c r="A440" s="18" t="s">
        <v>934</v>
      </c>
      <c r="B440" s="19" t="s">
        <v>935</v>
      </c>
      <c r="C440" s="56">
        <v>1</v>
      </c>
      <c r="D440" s="85" t="s">
        <v>22</v>
      </c>
      <c r="E440" s="77" t="s">
        <v>24</v>
      </c>
      <c r="F440" s="157">
        <v>520.83000000000004</v>
      </c>
      <c r="G440" s="32">
        <f t="shared" ref="G440" si="98">rv_im27_eg_cto</f>
        <v>0.12</v>
      </c>
      <c r="H440" s="68">
        <f t="shared" si="96"/>
        <v>458.33040000000005</v>
      </c>
      <c r="I440" s="92"/>
      <c r="J440" s="128"/>
      <c r="K440" s="128"/>
      <c r="L440" s="136" t="s">
        <v>24</v>
      </c>
      <c r="M440" s="128" t="s">
        <v>24</v>
      </c>
      <c r="N440" s="152" t="s">
        <v>933</v>
      </c>
      <c r="O440" s="20" t="s">
        <v>643</v>
      </c>
      <c r="P440" s="153" t="s">
        <v>35</v>
      </c>
      <c r="Q440" s="39" t="s">
        <v>934</v>
      </c>
      <c r="R440" s="40" t="s">
        <v>935</v>
      </c>
      <c r="S440" s="64">
        <v>1</v>
      </c>
      <c r="T440" s="87" t="s">
        <v>22</v>
      </c>
      <c r="U440" s="77" t="s">
        <v>24</v>
      </c>
      <c r="V440" s="98">
        <v>520.83000000000004</v>
      </c>
      <c r="W440" s="48">
        <f t="shared" ref="W440:W453" si="99">rv_im27_eg_cto</f>
        <v>0.12</v>
      </c>
      <c r="X440" s="68">
        <f t="shared" si="97"/>
        <v>458.33040000000005</v>
      </c>
      <c r="Y440" s="92"/>
      <c r="Z440" s="128"/>
      <c r="AA440" s="128"/>
      <c r="AB440" s="136" t="s">
        <v>24</v>
      </c>
      <c r="AC440" s="128" t="s">
        <v>24</v>
      </c>
      <c r="AD440" s="234" t="s">
        <v>933</v>
      </c>
      <c r="AE440" s="153" t="s">
        <v>643</v>
      </c>
      <c r="AF440" s="153" t="s">
        <v>35</v>
      </c>
    </row>
    <row r="441" spans="1:32">
      <c r="A441" s="18" t="s">
        <v>936</v>
      </c>
      <c r="B441" s="19" t="s">
        <v>937</v>
      </c>
      <c r="C441" s="56">
        <v>1</v>
      </c>
      <c r="D441" s="85" t="s">
        <v>22</v>
      </c>
      <c r="E441" s="77" t="s">
        <v>24</v>
      </c>
      <c r="F441" s="157">
        <v>479.17</v>
      </c>
      <c r="G441" s="32">
        <f t="shared" ref="G441:G453" si="100">rv_im27_eg_cto</f>
        <v>0.12</v>
      </c>
      <c r="H441" s="68">
        <f t="shared" si="96"/>
        <v>421.6696</v>
      </c>
      <c r="I441" s="92"/>
      <c r="J441" s="128"/>
      <c r="K441" s="128"/>
      <c r="L441" s="130" t="s">
        <v>24</v>
      </c>
      <c r="M441" s="128" t="s">
        <v>24</v>
      </c>
      <c r="N441" s="151" t="s">
        <v>933</v>
      </c>
      <c r="O441" s="20" t="s">
        <v>643</v>
      </c>
      <c r="P441" s="153" t="s">
        <v>35</v>
      </c>
      <c r="Q441" s="39" t="s">
        <v>936</v>
      </c>
      <c r="R441" s="40" t="s">
        <v>937</v>
      </c>
      <c r="S441" s="64">
        <v>1</v>
      </c>
      <c r="T441" s="87" t="s">
        <v>22</v>
      </c>
      <c r="U441" s="77" t="s">
        <v>24</v>
      </c>
      <c r="V441" s="98">
        <v>520.83000000000004</v>
      </c>
      <c r="W441" s="48">
        <f t="shared" si="99"/>
        <v>0.12</v>
      </c>
      <c r="X441" s="68">
        <f t="shared" si="97"/>
        <v>458.33040000000005</v>
      </c>
      <c r="Y441" s="92"/>
      <c r="Z441" s="128"/>
      <c r="AA441" s="128"/>
      <c r="AB441" s="130" t="s">
        <v>24</v>
      </c>
      <c r="AC441" s="128" t="s">
        <v>24</v>
      </c>
      <c r="AD441" s="150" t="s">
        <v>933</v>
      </c>
      <c r="AE441" s="153" t="s">
        <v>643</v>
      </c>
      <c r="AF441" s="153" t="s">
        <v>35</v>
      </c>
    </row>
    <row r="442" spans="1:32">
      <c r="A442" s="18" t="s">
        <v>938</v>
      </c>
      <c r="B442" s="19" t="s">
        <v>939</v>
      </c>
      <c r="C442" s="56">
        <v>1</v>
      </c>
      <c r="D442" s="85" t="s">
        <v>22</v>
      </c>
      <c r="E442" s="77" t="s">
        <v>24</v>
      </c>
      <c r="F442" s="157">
        <v>191.67</v>
      </c>
      <c r="G442" s="32">
        <f t="shared" si="100"/>
        <v>0.12</v>
      </c>
      <c r="H442" s="68">
        <f t="shared" si="96"/>
        <v>168.6696</v>
      </c>
      <c r="I442" s="92"/>
      <c r="J442" s="128"/>
      <c r="K442" s="128"/>
      <c r="L442" s="130"/>
      <c r="M442" s="128" t="s">
        <v>24</v>
      </c>
      <c r="N442" s="151" t="s">
        <v>933</v>
      </c>
      <c r="O442" s="20" t="s">
        <v>643</v>
      </c>
      <c r="P442" s="153" t="s">
        <v>35</v>
      </c>
      <c r="Q442" s="39" t="s">
        <v>938</v>
      </c>
      <c r="R442" s="40" t="s">
        <v>939</v>
      </c>
      <c r="S442" s="64">
        <v>1</v>
      </c>
      <c r="T442" s="87" t="s">
        <v>22</v>
      </c>
      <c r="U442" s="77" t="s">
        <v>24</v>
      </c>
      <c r="V442" s="98">
        <v>208.33</v>
      </c>
      <c r="W442" s="48">
        <f t="shared" si="99"/>
        <v>0.12</v>
      </c>
      <c r="X442" s="68">
        <f t="shared" si="97"/>
        <v>183.3304</v>
      </c>
      <c r="Y442" s="92"/>
      <c r="Z442" s="128"/>
      <c r="AA442" s="128"/>
      <c r="AB442" s="130"/>
      <c r="AC442" s="128" t="s">
        <v>24</v>
      </c>
      <c r="AD442" s="150" t="s">
        <v>933</v>
      </c>
      <c r="AE442" s="153" t="s">
        <v>643</v>
      </c>
      <c r="AF442" s="153" t="s">
        <v>35</v>
      </c>
    </row>
    <row r="443" spans="1:32">
      <c r="A443" s="18" t="s">
        <v>940</v>
      </c>
      <c r="B443" s="19" t="s">
        <v>941</v>
      </c>
      <c r="C443" s="56">
        <v>1</v>
      </c>
      <c r="D443" s="85" t="s">
        <v>22</v>
      </c>
      <c r="E443" s="77" t="s">
        <v>24</v>
      </c>
      <c r="F443" s="157">
        <v>575</v>
      </c>
      <c r="G443" s="32">
        <f t="shared" si="100"/>
        <v>0.12</v>
      </c>
      <c r="H443" s="68">
        <f t="shared" si="96"/>
        <v>506</v>
      </c>
      <c r="I443" s="92"/>
      <c r="J443" s="128"/>
      <c r="K443" s="128"/>
      <c r="L443" s="130" t="s">
        <v>24</v>
      </c>
      <c r="M443" s="128" t="s">
        <v>24</v>
      </c>
      <c r="N443" s="151" t="s">
        <v>933</v>
      </c>
      <c r="O443" s="20" t="s">
        <v>643</v>
      </c>
      <c r="P443" s="153" t="s">
        <v>35</v>
      </c>
      <c r="Q443" s="39" t="s">
        <v>940</v>
      </c>
      <c r="R443" s="40" t="s">
        <v>941</v>
      </c>
      <c r="S443" s="64">
        <v>1</v>
      </c>
      <c r="T443" s="87" t="s">
        <v>22</v>
      </c>
      <c r="U443" s="77" t="s">
        <v>24</v>
      </c>
      <c r="V443" s="98">
        <v>625</v>
      </c>
      <c r="W443" s="48">
        <f t="shared" si="99"/>
        <v>0.12</v>
      </c>
      <c r="X443" s="68">
        <f t="shared" si="97"/>
        <v>550</v>
      </c>
      <c r="Y443" s="92"/>
      <c r="Z443" s="128"/>
      <c r="AA443" s="128"/>
      <c r="AB443" s="130" t="s">
        <v>24</v>
      </c>
      <c r="AC443" s="128" t="s">
        <v>24</v>
      </c>
      <c r="AD443" s="150" t="s">
        <v>933</v>
      </c>
      <c r="AE443" s="153" t="s">
        <v>643</v>
      </c>
      <c r="AF443" s="153" t="s">
        <v>35</v>
      </c>
    </row>
    <row r="444" spans="1:32">
      <c r="A444" s="18" t="s">
        <v>942</v>
      </c>
      <c r="B444" s="19" t="s">
        <v>943</v>
      </c>
      <c r="C444" s="56">
        <v>1</v>
      </c>
      <c r="D444" s="85" t="s">
        <v>22</v>
      </c>
      <c r="E444" s="77" t="s">
        <v>24</v>
      </c>
      <c r="F444" s="157">
        <v>983.33</v>
      </c>
      <c r="G444" s="32">
        <f t="shared" si="100"/>
        <v>0.12</v>
      </c>
      <c r="H444" s="68">
        <f t="shared" si="96"/>
        <v>865.33040000000005</v>
      </c>
      <c r="I444" s="92"/>
      <c r="J444" s="128"/>
      <c r="K444" s="128"/>
      <c r="L444" s="130" t="s">
        <v>24</v>
      </c>
      <c r="M444" s="128" t="s">
        <v>24</v>
      </c>
      <c r="N444" s="151" t="s">
        <v>933</v>
      </c>
      <c r="O444" s="20" t="s">
        <v>643</v>
      </c>
      <c r="P444" s="153" t="s">
        <v>35</v>
      </c>
      <c r="Q444" s="39" t="s">
        <v>942</v>
      </c>
      <c r="R444" s="40" t="s">
        <v>943</v>
      </c>
      <c r="S444" s="64">
        <v>1</v>
      </c>
      <c r="T444" s="87" t="s">
        <v>22</v>
      </c>
      <c r="U444" s="77" t="s">
        <v>24</v>
      </c>
      <c r="V444" s="98">
        <v>1041.67</v>
      </c>
      <c r="W444" s="48">
        <f t="shared" si="99"/>
        <v>0.12</v>
      </c>
      <c r="X444" s="68">
        <f t="shared" si="97"/>
        <v>916.66960000000006</v>
      </c>
      <c r="Y444" s="92"/>
      <c r="Z444" s="128"/>
      <c r="AA444" s="128"/>
      <c r="AB444" s="130" t="s">
        <v>24</v>
      </c>
      <c r="AC444" s="128" t="s">
        <v>24</v>
      </c>
      <c r="AD444" s="150" t="s">
        <v>933</v>
      </c>
      <c r="AE444" s="153" t="s">
        <v>643</v>
      </c>
      <c r="AF444" s="153" t="s">
        <v>35</v>
      </c>
    </row>
    <row r="445" spans="1:32">
      <c r="A445" s="18" t="s">
        <v>944</v>
      </c>
      <c r="B445" s="19" t="s">
        <v>945</v>
      </c>
      <c r="C445" s="56">
        <v>1</v>
      </c>
      <c r="D445" s="85" t="s">
        <v>22</v>
      </c>
      <c r="E445" s="77" t="s">
        <v>24</v>
      </c>
      <c r="F445" s="157">
        <v>2491.67</v>
      </c>
      <c r="G445" s="32">
        <f t="shared" ref="G445" si="101">rv_im21_hg_cto</f>
        <v>0.12</v>
      </c>
      <c r="H445" s="68">
        <f t="shared" si="96"/>
        <v>2192.6696000000002</v>
      </c>
      <c r="I445" s="92"/>
      <c r="J445" s="128"/>
      <c r="K445" s="128"/>
      <c r="L445" s="136" t="s">
        <v>24</v>
      </c>
      <c r="M445" s="128" t="s">
        <v>24</v>
      </c>
      <c r="N445" s="151" t="s">
        <v>840</v>
      </c>
      <c r="O445" s="20" t="s">
        <v>643</v>
      </c>
      <c r="P445" s="153" t="s">
        <v>35</v>
      </c>
      <c r="Q445" s="39" t="s">
        <v>944</v>
      </c>
      <c r="R445" s="40" t="s">
        <v>945</v>
      </c>
      <c r="S445" s="64">
        <v>1</v>
      </c>
      <c r="T445" s="87" t="s">
        <v>22</v>
      </c>
      <c r="U445" s="77" t="s">
        <v>24</v>
      </c>
      <c r="V445" s="98">
        <v>2708.33</v>
      </c>
      <c r="W445" s="48">
        <f t="shared" ref="W445" si="102">rv_im21_hg_cto</f>
        <v>0.12</v>
      </c>
      <c r="X445" s="68">
        <f t="shared" si="97"/>
        <v>2383.3303999999998</v>
      </c>
      <c r="Y445" s="92"/>
      <c r="Z445" s="128"/>
      <c r="AA445" s="128"/>
      <c r="AB445" s="136" t="s">
        <v>24</v>
      </c>
      <c r="AC445" s="128" t="s">
        <v>24</v>
      </c>
      <c r="AD445" s="150" t="s">
        <v>840</v>
      </c>
      <c r="AE445" s="153" t="s">
        <v>643</v>
      </c>
      <c r="AF445" s="153" t="s">
        <v>35</v>
      </c>
    </row>
    <row r="446" spans="1:32">
      <c r="A446" s="18" t="s">
        <v>946</v>
      </c>
      <c r="B446" s="19" t="s">
        <v>947</v>
      </c>
      <c r="C446" s="56">
        <v>1</v>
      </c>
      <c r="D446" s="85" t="s">
        <v>22</v>
      </c>
      <c r="E446" s="77" t="s">
        <v>24</v>
      </c>
      <c r="F446" s="157">
        <v>191.67</v>
      </c>
      <c r="G446" s="32">
        <f t="shared" si="100"/>
        <v>0.12</v>
      </c>
      <c r="H446" s="68">
        <f t="shared" si="96"/>
        <v>168.6696</v>
      </c>
      <c r="I446" s="92"/>
      <c r="J446" s="128"/>
      <c r="K446" s="128"/>
      <c r="L446" s="130" t="s">
        <v>24</v>
      </c>
      <c r="M446" s="128" t="s">
        <v>24</v>
      </c>
      <c r="N446" s="151" t="s">
        <v>933</v>
      </c>
      <c r="O446" s="20" t="s">
        <v>643</v>
      </c>
      <c r="P446" s="153" t="s">
        <v>35</v>
      </c>
      <c r="Q446" s="39" t="s">
        <v>946</v>
      </c>
      <c r="R446" s="40" t="s">
        <v>947</v>
      </c>
      <c r="S446" s="64">
        <v>1</v>
      </c>
      <c r="T446" s="87" t="s">
        <v>22</v>
      </c>
      <c r="U446" s="77" t="s">
        <v>24</v>
      </c>
      <c r="V446" s="98">
        <v>208.33</v>
      </c>
      <c r="W446" s="48">
        <f t="shared" si="99"/>
        <v>0.12</v>
      </c>
      <c r="X446" s="68">
        <f t="shared" si="97"/>
        <v>183.3304</v>
      </c>
      <c r="Y446" s="92"/>
      <c r="Z446" s="128"/>
      <c r="AA446" s="128"/>
      <c r="AB446" s="130" t="s">
        <v>24</v>
      </c>
      <c r="AC446" s="128" t="s">
        <v>24</v>
      </c>
      <c r="AD446" s="150" t="s">
        <v>933</v>
      </c>
      <c r="AE446" s="153" t="s">
        <v>643</v>
      </c>
      <c r="AF446" s="153" t="s">
        <v>35</v>
      </c>
    </row>
    <row r="447" spans="1:32">
      <c r="A447" s="18" t="s">
        <v>948</v>
      </c>
      <c r="B447" s="19" t="s">
        <v>949</v>
      </c>
      <c r="C447" s="56">
        <v>1</v>
      </c>
      <c r="D447" s="85" t="s">
        <v>22</v>
      </c>
      <c r="E447" s="77" t="s">
        <v>24</v>
      </c>
      <c r="F447" s="157">
        <v>575</v>
      </c>
      <c r="G447" s="32">
        <f t="shared" si="100"/>
        <v>0.12</v>
      </c>
      <c r="H447" s="68">
        <f t="shared" ref="H447:H448" si="103">F447-(F447*G447)</f>
        <v>506</v>
      </c>
      <c r="I447" s="92"/>
      <c r="J447" s="128"/>
      <c r="K447" s="128"/>
      <c r="L447" s="130" t="s">
        <v>24</v>
      </c>
      <c r="M447" s="128" t="s">
        <v>24</v>
      </c>
      <c r="N447" s="151" t="s">
        <v>933</v>
      </c>
      <c r="O447" s="20" t="s">
        <v>643</v>
      </c>
      <c r="P447" s="153" t="s">
        <v>35</v>
      </c>
      <c r="Q447" s="39" t="s">
        <v>948</v>
      </c>
      <c r="R447" s="40" t="s">
        <v>949</v>
      </c>
      <c r="S447" s="64">
        <v>1</v>
      </c>
      <c r="T447" s="87" t="s">
        <v>22</v>
      </c>
      <c r="U447" s="77" t="s">
        <v>24</v>
      </c>
      <c r="V447" s="98">
        <v>625</v>
      </c>
      <c r="W447" s="48">
        <f t="shared" si="99"/>
        <v>0.12</v>
      </c>
      <c r="X447" s="68">
        <f t="shared" si="97"/>
        <v>550</v>
      </c>
      <c r="Y447" s="92"/>
      <c r="Z447" s="128"/>
      <c r="AA447" s="128"/>
      <c r="AB447" s="130" t="s">
        <v>24</v>
      </c>
      <c r="AC447" s="128" t="s">
        <v>24</v>
      </c>
      <c r="AD447" s="150" t="s">
        <v>933</v>
      </c>
      <c r="AE447" s="153" t="s">
        <v>643</v>
      </c>
      <c r="AF447" s="153" t="s">
        <v>35</v>
      </c>
    </row>
    <row r="448" spans="1:32">
      <c r="A448" s="18" t="s">
        <v>950</v>
      </c>
      <c r="B448" s="19" t="s">
        <v>951</v>
      </c>
      <c r="C448" s="56">
        <v>1</v>
      </c>
      <c r="D448" s="85" t="s">
        <v>22</v>
      </c>
      <c r="E448" s="77" t="s">
        <v>24</v>
      </c>
      <c r="F448" s="157">
        <v>95.83</v>
      </c>
      <c r="G448" s="32">
        <f t="shared" ref="G448" si="104">rv_im21_hg_cto</f>
        <v>0.12</v>
      </c>
      <c r="H448" s="68">
        <f t="shared" si="103"/>
        <v>84.330399999999997</v>
      </c>
      <c r="I448" s="92"/>
      <c r="J448" s="128"/>
      <c r="K448" s="128"/>
      <c r="L448" s="136" t="s">
        <v>24</v>
      </c>
      <c r="M448" s="128" t="s">
        <v>24</v>
      </c>
      <c r="N448" s="151" t="s">
        <v>840</v>
      </c>
      <c r="O448" s="20" t="s">
        <v>643</v>
      </c>
      <c r="P448" s="153" t="s">
        <v>35</v>
      </c>
      <c r="Q448" s="39" t="s">
        <v>950</v>
      </c>
      <c r="R448" s="40" t="s">
        <v>951</v>
      </c>
      <c r="S448" s="64">
        <v>1</v>
      </c>
      <c r="T448" s="87" t="s">
        <v>22</v>
      </c>
      <c r="U448" s="77" t="s">
        <v>24</v>
      </c>
      <c r="V448" s="98">
        <v>104.17</v>
      </c>
      <c r="W448" s="48">
        <f t="shared" ref="W448" si="105">rv_im21_hg_cto</f>
        <v>0.12</v>
      </c>
      <c r="X448" s="68">
        <f t="shared" si="97"/>
        <v>91.669600000000003</v>
      </c>
      <c r="Y448" s="92"/>
      <c r="Z448" s="128"/>
      <c r="AA448" s="128"/>
      <c r="AB448" s="136" t="s">
        <v>24</v>
      </c>
      <c r="AC448" s="128" t="s">
        <v>24</v>
      </c>
      <c r="AD448" s="150" t="s">
        <v>840</v>
      </c>
      <c r="AE448" s="153" t="s">
        <v>643</v>
      </c>
      <c r="AF448" s="153" t="s">
        <v>35</v>
      </c>
    </row>
    <row r="449" spans="1:32">
      <c r="A449" s="18" t="s">
        <v>952</v>
      </c>
      <c r="B449" s="19" t="s">
        <v>953</v>
      </c>
      <c r="C449" s="56">
        <v>1</v>
      </c>
      <c r="D449" s="85" t="s">
        <v>22</v>
      </c>
      <c r="E449" s="77" t="s">
        <v>24</v>
      </c>
      <c r="F449" s="85">
        <v>53.33</v>
      </c>
      <c r="G449" s="32">
        <f t="shared" si="100"/>
        <v>0.12</v>
      </c>
      <c r="H449" s="68">
        <f t="shared" si="96"/>
        <v>46.930399999999999</v>
      </c>
      <c r="I449" s="92"/>
      <c r="J449" s="128"/>
      <c r="K449" s="128"/>
      <c r="L449" s="130" t="s">
        <v>24</v>
      </c>
      <c r="M449" s="128"/>
      <c r="N449" s="151" t="s">
        <v>933</v>
      </c>
      <c r="O449" s="20" t="s">
        <v>643</v>
      </c>
      <c r="P449" s="153" t="s">
        <v>35</v>
      </c>
      <c r="Q449" s="39" t="s">
        <v>952</v>
      </c>
      <c r="R449" s="40" t="s">
        <v>953</v>
      </c>
      <c r="S449" s="64">
        <v>1</v>
      </c>
      <c r="T449" s="87" t="s">
        <v>22</v>
      </c>
      <c r="U449" s="77" t="s">
        <v>24</v>
      </c>
      <c r="V449" s="87">
        <v>53.33</v>
      </c>
      <c r="W449" s="48">
        <f t="shared" si="99"/>
        <v>0.12</v>
      </c>
      <c r="X449" s="68">
        <f t="shared" si="97"/>
        <v>46.930399999999999</v>
      </c>
      <c r="Y449" s="92"/>
      <c r="Z449" s="128"/>
      <c r="AA449" s="128"/>
      <c r="AB449" s="130" t="s">
        <v>24</v>
      </c>
      <c r="AC449" s="128"/>
      <c r="AD449" s="150" t="s">
        <v>933</v>
      </c>
      <c r="AE449" s="153" t="s">
        <v>643</v>
      </c>
      <c r="AF449" s="153" t="s">
        <v>35</v>
      </c>
    </row>
    <row r="450" spans="1:32">
      <c r="A450" s="18" t="s">
        <v>954</v>
      </c>
      <c r="B450" s="19" t="s">
        <v>955</v>
      </c>
      <c r="C450" s="56">
        <v>1</v>
      </c>
      <c r="D450" s="85" t="s">
        <v>22</v>
      </c>
      <c r="E450" s="77" t="s">
        <v>24</v>
      </c>
      <c r="F450" s="85">
        <v>124.16666669999999</v>
      </c>
      <c r="G450" s="32">
        <f t="shared" si="100"/>
        <v>0.12</v>
      </c>
      <c r="H450" s="68">
        <f t="shared" si="96"/>
        <v>109.26666669599999</v>
      </c>
      <c r="I450" s="92"/>
      <c r="J450" s="128"/>
      <c r="K450" s="128"/>
      <c r="L450" s="130"/>
      <c r="M450" s="128"/>
      <c r="N450" s="151" t="s">
        <v>933</v>
      </c>
      <c r="O450" s="20" t="s">
        <v>643</v>
      </c>
      <c r="P450" s="153" t="s">
        <v>35</v>
      </c>
      <c r="Q450" s="39" t="s">
        <v>954</v>
      </c>
      <c r="R450" s="40" t="s">
        <v>955</v>
      </c>
      <c r="S450" s="64">
        <v>1</v>
      </c>
      <c r="T450" s="87" t="s">
        <v>22</v>
      </c>
      <c r="U450" s="77" t="s">
        <v>24</v>
      </c>
      <c r="V450" s="87">
        <v>124.16666669999999</v>
      </c>
      <c r="W450" s="48">
        <f t="shared" si="99"/>
        <v>0.12</v>
      </c>
      <c r="X450" s="68">
        <f t="shared" si="97"/>
        <v>109.26666669599999</v>
      </c>
      <c r="Y450" s="92"/>
      <c r="Z450" s="128"/>
      <c r="AA450" s="128"/>
      <c r="AB450" s="130"/>
      <c r="AC450" s="128"/>
      <c r="AD450" s="150" t="s">
        <v>933</v>
      </c>
      <c r="AE450" s="153" t="s">
        <v>643</v>
      </c>
      <c r="AF450" s="153" t="s">
        <v>35</v>
      </c>
    </row>
    <row r="451" spans="1:32">
      <c r="A451" s="18" t="s">
        <v>956</v>
      </c>
      <c r="B451" s="19" t="s">
        <v>957</v>
      </c>
      <c r="C451" s="56">
        <v>1</v>
      </c>
      <c r="D451" s="85" t="s">
        <v>22</v>
      </c>
      <c r="E451" s="77" t="s">
        <v>24</v>
      </c>
      <c r="F451" s="85">
        <v>41.67</v>
      </c>
      <c r="G451" s="32">
        <f t="shared" si="100"/>
        <v>0.12</v>
      </c>
      <c r="H451" s="68">
        <f t="shared" si="96"/>
        <v>36.669600000000003</v>
      </c>
      <c r="I451" s="92"/>
      <c r="J451" s="128"/>
      <c r="K451" s="128"/>
      <c r="L451" s="130"/>
      <c r="M451" s="128"/>
      <c r="N451" s="151" t="s">
        <v>933</v>
      </c>
      <c r="O451" s="20" t="s">
        <v>643</v>
      </c>
      <c r="P451" s="153" t="s">
        <v>35</v>
      </c>
      <c r="Q451" s="39" t="s">
        <v>956</v>
      </c>
      <c r="R451" s="40" t="s">
        <v>957</v>
      </c>
      <c r="S451" s="64">
        <v>1</v>
      </c>
      <c r="T451" s="87" t="s">
        <v>22</v>
      </c>
      <c r="U451" s="77" t="s">
        <v>24</v>
      </c>
      <c r="V451" s="87">
        <v>41.67</v>
      </c>
      <c r="W451" s="48">
        <f t="shared" si="99"/>
        <v>0.12</v>
      </c>
      <c r="X451" s="68">
        <f t="shared" si="97"/>
        <v>36.669600000000003</v>
      </c>
      <c r="Y451" s="92"/>
      <c r="Z451" s="128"/>
      <c r="AA451" s="128"/>
      <c r="AB451" s="130"/>
      <c r="AC451" s="128"/>
      <c r="AD451" s="150" t="s">
        <v>933</v>
      </c>
      <c r="AE451" s="153" t="s">
        <v>643</v>
      </c>
      <c r="AF451" s="153" t="s">
        <v>35</v>
      </c>
    </row>
    <row r="452" spans="1:32">
      <c r="A452" s="18" t="s">
        <v>958</v>
      </c>
      <c r="B452" s="19" t="s">
        <v>959</v>
      </c>
      <c r="C452" s="56">
        <v>1</v>
      </c>
      <c r="D452" s="85" t="s">
        <v>22</v>
      </c>
      <c r="E452" s="77" t="s">
        <v>24</v>
      </c>
      <c r="F452" s="85">
        <v>41.67</v>
      </c>
      <c r="G452" s="32">
        <f t="shared" si="100"/>
        <v>0.12</v>
      </c>
      <c r="H452" s="68">
        <f t="shared" si="96"/>
        <v>36.669600000000003</v>
      </c>
      <c r="I452" s="92"/>
      <c r="J452" s="128"/>
      <c r="K452" s="128"/>
      <c r="L452" s="130"/>
      <c r="M452" s="128"/>
      <c r="N452" s="151" t="s">
        <v>933</v>
      </c>
      <c r="O452" s="20" t="s">
        <v>643</v>
      </c>
      <c r="P452" s="153" t="s">
        <v>35</v>
      </c>
      <c r="Q452" s="39" t="s">
        <v>958</v>
      </c>
      <c r="R452" s="40" t="s">
        <v>959</v>
      </c>
      <c r="S452" s="64">
        <v>1</v>
      </c>
      <c r="T452" s="87" t="s">
        <v>22</v>
      </c>
      <c r="U452" s="77" t="s">
        <v>24</v>
      </c>
      <c r="V452" s="87">
        <v>41.67</v>
      </c>
      <c r="W452" s="48">
        <f t="shared" si="99"/>
        <v>0.12</v>
      </c>
      <c r="X452" s="68">
        <f t="shared" si="97"/>
        <v>36.669600000000003</v>
      </c>
      <c r="Y452" s="92"/>
      <c r="Z452" s="128"/>
      <c r="AA452" s="128"/>
      <c r="AB452" s="130"/>
      <c r="AC452" s="128"/>
      <c r="AD452" s="150" t="s">
        <v>933</v>
      </c>
      <c r="AE452" s="153" t="s">
        <v>643</v>
      </c>
      <c r="AF452" s="153" t="s">
        <v>35</v>
      </c>
    </row>
    <row r="453" spans="1:32">
      <c r="A453" s="18" t="s">
        <v>960</v>
      </c>
      <c r="B453" s="19" t="s">
        <v>961</v>
      </c>
      <c r="C453" s="56">
        <v>1</v>
      </c>
      <c r="D453" s="85" t="s">
        <v>22</v>
      </c>
      <c r="E453" s="77" t="s">
        <v>24</v>
      </c>
      <c r="F453" s="85">
        <v>41.67</v>
      </c>
      <c r="G453" s="32">
        <f t="shared" si="100"/>
        <v>0.12</v>
      </c>
      <c r="H453" s="68">
        <f t="shared" si="96"/>
        <v>36.669600000000003</v>
      </c>
      <c r="I453" s="92"/>
      <c r="J453" s="128"/>
      <c r="K453" s="128"/>
      <c r="L453" s="130"/>
      <c r="M453" s="128"/>
      <c r="N453" s="151" t="s">
        <v>933</v>
      </c>
      <c r="O453" s="20" t="s">
        <v>643</v>
      </c>
      <c r="P453" s="153" t="s">
        <v>35</v>
      </c>
      <c r="Q453" s="39" t="s">
        <v>960</v>
      </c>
      <c r="R453" s="40" t="s">
        <v>961</v>
      </c>
      <c r="S453" s="64">
        <v>1</v>
      </c>
      <c r="T453" s="87" t="s">
        <v>22</v>
      </c>
      <c r="U453" s="77" t="s">
        <v>24</v>
      </c>
      <c r="V453" s="87">
        <v>41.67</v>
      </c>
      <c r="W453" s="48">
        <f t="shared" si="99"/>
        <v>0.12</v>
      </c>
      <c r="X453" s="68">
        <f t="shared" si="97"/>
        <v>36.669600000000003</v>
      </c>
      <c r="Y453" s="92"/>
      <c r="Z453" s="128"/>
      <c r="AA453" s="128"/>
      <c r="AB453" s="130"/>
      <c r="AC453" s="128"/>
      <c r="AD453" s="150" t="s">
        <v>933</v>
      </c>
      <c r="AE453" s="153" t="s">
        <v>643</v>
      </c>
      <c r="AF453" s="153" t="s">
        <v>35</v>
      </c>
    </row>
    <row r="454" spans="1:32">
      <c r="A454" s="18" t="s">
        <v>962</v>
      </c>
      <c r="B454" s="19" t="s">
        <v>963</v>
      </c>
      <c r="C454" s="56">
        <v>1</v>
      </c>
      <c r="D454" s="85" t="s">
        <v>22</v>
      </c>
      <c r="E454" s="77" t="s">
        <v>24</v>
      </c>
      <c r="F454" s="85"/>
      <c r="G454" s="32"/>
      <c r="H454" s="68">
        <f t="shared" si="96"/>
        <v>0</v>
      </c>
      <c r="I454" s="92"/>
      <c r="J454" s="128"/>
      <c r="K454" s="128"/>
      <c r="L454" s="130"/>
      <c r="M454" s="128"/>
      <c r="N454" s="151" t="s">
        <v>933</v>
      </c>
      <c r="O454" s="20" t="s">
        <v>643</v>
      </c>
      <c r="P454" s="153" t="s">
        <v>35</v>
      </c>
      <c r="Q454" s="39" t="s">
        <v>962</v>
      </c>
      <c r="R454" s="40" t="s">
        <v>963</v>
      </c>
      <c r="S454" s="64">
        <v>1</v>
      </c>
      <c r="T454" s="87" t="s">
        <v>22</v>
      </c>
      <c r="U454" s="77" t="s">
        <v>24</v>
      </c>
      <c r="V454" s="87"/>
      <c r="W454" s="48"/>
      <c r="X454" s="68">
        <f t="shared" si="97"/>
        <v>0</v>
      </c>
      <c r="Y454" s="92"/>
      <c r="Z454" s="128"/>
      <c r="AA454" s="128"/>
      <c r="AB454" s="130"/>
      <c r="AC454" s="128"/>
      <c r="AD454" s="150" t="s">
        <v>933</v>
      </c>
      <c r="AE454" s="153" t="s">
        <v>643</v>
      </c>
      <c r="AF454" s="153" t="s">
        <v>35</v>
      </c>
    </row>
    <row r="455" spans="1:32">
      <c r="A455" s="18" t="s">
        <v>964</v>
      </c>
      <c r="B455" s="19" t="s">
        <v>965</v>
      </c>
      <c r="C455" s="56">
        <v>1</v>
      </c>
      <c r="D455" s="85" t="s">
        <v>22</v>
      </c>
      <c r="E455" s="77" t="s">
        <v>24</v>
      </c>
      <c r="F455" s="85"/>
      <c r="G455" s="32"/>
      <c r="H455" s="68">
        <f t="shared" si="96"/>
        <v>0</v>
      </c>
      <c r="I455" s="92"/>
      <c r="J455" s="128"/>
      <c r="K455" s="128"/>
      <c r="L455" s="130"/>
      <c r="M455" s="128"/>
      <c r="N455" s="151" t="s">
        <v>933</v>
      </c>
      <c r="O455" s="20" t="s">
        <v>643</v>
      </c>
      <c r="P455" s="153" t="s">
        <v>35</v>
      </c>
      <c r="Q455" s="39" t="s">
        <v>964</v>
      </c>
      <c r="R455" s="40" t="s">
        <v>965</v>
      </c>
      <c r="S455" s="64">
        <v>1</v>
      </c>
      <c r="T455" s="87" t="s">
        <v>22</v>
      </c>
      <c r="U455" s="77" t="s">
        <v>24</v>
      </c>
      <c r="V455" s="87"/>
      <c r="W455" s="48"/>
      <c r="X455" s="68">
        <f t="shared" si="97"/>
        <v>0</v>
      </c>
      <c r="Y455" s="92"/>
      <c r="Z455" s="128"/>
      <c r="AA455" s="128"/>
      <c r="AB455" s="130"/>
      <c r="AC455" s="128"/>
      <c r="AD455" s="150" t="s">
        <v>933</v>
      </c>
      <c r="AE455" s="153" t="s">
        <v>643</v>
      </c>
      <c r="AF455" s="153" t="s">
        <v>35</v>
      </c>
    </row>
    <row r="456" spans="1:32">
      <c r="A456" s="176" t="s">
        <v>966</v>
      </c>
      <c r="B456" s="169" t="s">
        <v>967</v>
      </c>
      <c r="C456" s="170">
        <v>1</v>
      </c>
      <c r="D456" s="171" t="s">
        <v>22</v>
      </c>
      <c r="E456" s="180" t="s">
        <v>966</v>
      </c>
      <c r="F456" s="171">
        <v>2165.83</v>
      </c>
      <c r="G456" s="172">
        <f>rv_im27_hg</f>
        <v>0.16</v>
      </c>
      <c r="H456" s="178">
        <f t="shared" si="96"/>
        <v>1819.2972</v>
      </c>
      <c r="I456" s="178" t="s">
        <v>870</v>
      </c>
      <c r="J456" s="179">
        <f>im27_3pl</f>
        <v>119</v>
      </c>
      <c r="K456" s="174">
        <f>H456+J456</f>
        <v>1938.2972</v>
      </c>
      <c r="L456" s="136" t="s">
        <v>24</v>
      </c>
      <c r="M456" s="128">
        <v>2.5</v>
      </c>
      <c r="N456" s="152" t="s">
        <v>968</v>
      </c>
      <c r="O456" s="153" t="s">
        <v>643</v>
      </c>
      <c r="P456" s="153" t="s">
        <v>644</v>
      </c>
      <c r="Q456" s="194" t="s">
        <v>966</v>
      </c>
      <c r="R456" s="195" t="s">
        <v>967</v>
      </c>
      <c r="S456" s="196">
        <v>1</v>
      </c>
      <c r="T456" s="198" t="s">
        <v>22</v>
      </c>
      <c r="U456" s="177" t="s">
        <v>966</v>
      </c>
      <c r="V456" s="198">
        <v>2165.83</v>
      </c>
      <c r="W456" s="199">
        <f>rv_im27_hg</f>
        <v>0.16</v>
      </c>
      <c r="X456" s="178">
        <f t="shared" si="97"/>
        <v>1819.2972</v>
      </c>
      <c r="Y456" s="178" t="s">
        <v>870</v>
      </c>
      <c r="Z456" s="179">
        <f>im27_3pl</f>
        <v>119</v>
      </c>
      <c r="AA456" s="174">
        <f>X456+Z456</f>
        <v>1938.2972</v>
      </c>
      <c r="AB456" s="136" t="s">
        <v>24</v>
      </c>
      <c r="AC456" s="128">
        <v>2.5</v>
      </c>
      <c r="AD456" s="234" t="s">
        <v>968</v>
      </c>
      <c r="AE456" s="153" t="s">
        <v>643</v>
      </c>
      <c r="AF456" s="153" t="s">
        <v>644</v>
      </c>
    </row>
    <row r="457" spans="1:32">
      <c r="A457" s="18" t="s">
        <v>969</v>
      </c>
      <c r="B457" s="19" t="s">
        <v>970</v>
      </c>
      <c r="C457" s="56">
        <v>1</v>
      </c>
      <c r="D457" s="85" t="s">
        <v>22</v>
      </c>
      <c r="E457" s="77" t="s">
        <v>24</v>
      </c>
      <c r="F457" s="157">
        <v>520.83000000000004</v>
      </c>
      <c r="G457" s="32">
        <f t="shared" ref="G457:G474" si="106">rv_im27_hg_cto</f>
        <v>0.13</v>
      </c>
      <c r="H457" s="68">
        <f t="shared" ref="H457" si="107">F457-(F457*G457)</f>
        <v>453.12210000000005</v>
      </c>
      <c r="I457" s="92"/>
      <c r="J457" s="128"/>
      <c r="K457" s="128"/>
      <c r="L457" s="136" t="s">
        <v>24</v>
      </c>
      <c r="M457" s="128" t="s">
        <v>24</v>
      </c>
      <c r="N457" s="152" t="s">
        <v>968</v>
      </c>
      <c r="O457" s="20" t="s">
        <v>643</v>
      </c>
      <c r="P457" s="153" t="s">
        <v>35</v>
      </c>
      <c r="Q457" s="39" t="s">
        <v>969</v>
      </c>
      <c r="R457" s="40" t="s">
        <v>970</v>
      </c>
      <c r="S457" s="64">
        <v>1</v>
      </c>
      <c r="T457" s="87" t="s">
        <v>22</v>
      </c>
      <c r="U457" s="77" t="s">
        <v>24</v>
      </c>
      <c r="V457" s="98">
        <v>520.83000000000004</v>
      </c>
      <c r="W457" s="48">
        <f t="shared" ref="W457:W474" si="108">rv_im27_hg_cto</f>
        <v>0.13</v>
      </c>
      <c r="X457" s="68">
        <f t="shared" si="97"/>
        <v>453.12210000000005</v>
      </c>
      <c r="Y457" s="92"/>
      <c r="Z457" s="128"/>
      <c r="AA457" s="128"/>
      <c r="AB457" s="136" t="s">
        <v>24</v>
      </c>
      <c r="AC457" s="128" t="s">
        <v>24</v>
      </c>
      <c r="AD457" s="234" t="s">
        <v>968</v>
      </c>
      <c r="AE457" s="153" t="s">
        <v>643</v>
      </c>
      <c r="AF457" s="153" t="s">
        <v>35</v>
      </c>
    </row>
    <row r="458" spans="1:32">
      <c r="A458" s="18" t="s">
        <v>971</v>
      </c>
      <c r="B458" s="19" t="s">
        <v>972</v>
      </c>
      <c r="C458" s="56">
        <v>1</v>
      </c>
      <c r="D458" s="85" t="s">
        <v>22</v>
      </c>
      <c r="E458" s="77" t="s">
        <v>24</v>
      </c>
      <c r="F458" s="157">
        <v>383.33</v>
      </c>
      <c r="G458" s="32">
        <f t="shared" si="106"/>
        <v>0.13</v>
      </c>
      <c r="H458" s="68">
        <f t="shared" si="96"/>
        <v>333.49709999999999</v>
      </c>
      <c r="I458" s="92"/>
      <c r="J458" s="128"/>
      <c r="K458" s="128"/>
      <c r="L458" s="136" t="s">
        <v>24</v>
      </c>
      <c r="M458" s="128" t="s">
        <v>24</v>
      </c>
      <c r="N458" s="152" t="s">
        <v>968</v>
      </c>
      <c r="O458" s="20" t="s">
        <v>643</v>
      </c>
      <c r="P458" s="153" t="s">
        <v>35</v>
      </c>
      <c r="Q458" s="39" t="s">
        <v>971</v>
      </c>
      <c r="R458" s="40" t="s">
        <v>972</v>
      </c>
      <c r="S458" s="64">
        <v>1</v>
      </c>
      <c r="T458" s="87" t="s">
        <v>22</v>
      </c>
      <c r="U458" s="77" t="s">
        <v>24</v>
      </c>
      <c r="V458" s="98">
        <v>420.83</v>
      </c>
      <c r="W458" s="48">
        <f t="shared" si="108"/>
        <v>0.13</v>
      </c>
      <c r="X458" s="68">
        <f t="shared" si="97"/>
        <v>366.12209999999999</v>
      </c>
      <c r="Y458" s="92"/>
      <c r="Z458" s="128"/>
      <c r="AA458" s="128"/>
      <c r="AB458" s="136" t="s">
        <v>24</v>
      </c>
      <c r="AC458" s="128" t="s">
        <v>24</v>
      </c>
      <c r="AD458" s="234" t="s">
        <v>968</v>
      </c>
      <c r="AE458" s="153" t="s">
        <v>643</v>
      </c>
      <c r="AF458" s="153" t="s">
        <v>35</v>
      </c>
    </row>
    <row r="459" spans="1:32">
      <c r="A459" s="18" t="s">
        <v>973</v>
      </c>
      <c r="B459" s="19" t="s">
        <v>974</v>
      </c>
      <c r="C459" s="56">
        <v>1</v>
      </c>
      <c r="D459" s="85" t="s">
        <v>22</v>
      </c>
      <c r="E459" s="77" t="s">
        <v>24</v>
      </c>
      <c r="F459" s="157">
        <v>191.67</v>
      </c>
      <c r="G459" s="32">
        <f t="shared" si="106"/>
        <v>0.13</v>
      </c>
      <c r="H459" s="68">
        <f t="shared" si="96"/>
        <v>166.75289999999998</v>
      </c>
      <c r="I459" s="92"/>
      <c r="J459" s="128"/>
      <c r="K459" s="128"/>
      <c r="L459" s="136" t="s">
        <v>24</v>
      </c>
      <c r="M459" s="128" t="s">
        <v>24</v>
      </c>
      <c r="N459" s="152" t="s">
        <v>968</v>
      </c>
      <c r="O459" s="20" t="s">
        <v>643</v>
      </c>
      <c r="P459" s="153" t="s">
        <v>35</v>
      </c>
      <c r="Q459" s="39" t="s">
        <v>973</v>
      </c>
      <c r="R459" s="40" t="s">
        <v>974</v>
      </c>
      <c r="S459" s="64">
        <v>1</v>
      </c>
      <c r="T459" s="87" t="s">
        <v>22</v>
      </c>
      <c r="U459" s="77" t="s">
        <v>24</v>
      </c>
      <c r="V459" s="98">
        <v>208.33</v>
      </c>
      <c r="W459" s="48">
        <f t="shared" si="108"/>
        <v>0.13</v>
      </c>
      <c r="X459" s="68">
        <f t="shared" si="97"/>
        <v>181.24710000000002</v>
      </c>
      <c r="Y459" s="92"/>
      <c r="Z459" s="128"/>
      <c r="AA459" s="128"/>
      <c r="AB459" s="136" t="s">
        <v>24</v>
      </c>
      <c r="AC459" s="128" t="s">
        <v>24</v>
      </c>
      <c r="AD459" s="234" t="s">
        <v>968</v>
      </c>
      <c r="AE459" s="153" t="s">
        <v>643</v>
      </c>
      <c r="AF459" s="153" t="s">
        <v>35</v>
      </c>
    </row>
    <row r="460" spans="1:32">
      <c r="A460" s="18" t="s">
        <v>975</v>
      </c>
      <c r="B460" s="19" t="s">
        <v>976</v>
      </c>
      <c r="C460" s="56">
        <v>1</v>
      </c>
      <c r="D460" s="85" t="s">
        <v>22</v>
      </c>
      <c r="E460" s="77" t="s">
        <v>24</v>
      </c>
      <c r="F460" s="157">
        <v>575</v>
      </c>
      <c r="G460" s="32">
        <f t="shared" si="106"/>
        <v>0.13</v>
      </c>
      <c r="H460" s="68">
        <f t="shared" si="96"/>
        <v>500.25</v>
      </c>
      <c r="I460" s="92"/>
      <c r="J460" s="128"/>
      <c r="K460" s="128"/>
      <c r="L460" s="136" t="s">
        <v>24</v>
      </c>
      <c r="M460" s="128" t="s">
        <v>24</v>
      </c>
      <c r="N460" s="152" t="s">
        <v>968</v>
      </c>
      <c r="O460" s="20" t="s">
        <v>643</v>
      </c>
      <c r="P460" s="153" t="s">
        <v>35</v>
      </c>
      <c r="Q460" s="39" t="s">
        <v>975</v>
      </c>
      <c r="R460" s="40" t="s">
        <v>976</v>
      </c>
      <c r="S460" s="64">
        <v>1</v>
      </c>
      <c r="T460" s="87" t="s">
        <v>22</v>
      </c>
      <c r="U460" s="77" t="s">
        <v>24</v>
      </c>
      <c r="V460" s="98">
        <v>625</v>
      </c>
      <c r="W460" s="48">
        <f t="shared" si="108"/>
        <v>0.13</v>
      </c>
      <c r="X460" s="68">
        <f t="shared" si="97"/>
        <v>543.75</v>
      </c>
      <c r="Y460" s="92"/>
      <c r="Z460" s="128"/>
      <c r="AA460" s="128"/>
      <c r="AB460" s="136" t="s">
        <v>24</v>
      </c>
      <c r="AC460" s="128" t="s">
        <v>24</v>
      </c>
      <c r="AD460" s="234" t="s">
        <v>968</v>
      </c>
      <c r="AE460" s="153" t="s">
        <v>643</v>
      </c>
      <c r="AF460" s="153" t="s">
        <v>35</v>
      </c>
    </row>
    <row r="461" spans="1:32">
      <c r="A461" s="18" t="s">
        <v>977</v>
      </c>
      <c r="B461" s="19" t="s">
        <v>978</v>
      </c>
      <c r="C461" s="56">
        <v>1</v>
      </c>
      <c r="D461" s="85" t="s">
        <v>22</v>
      </c>
      <c r="E461" s="77" t="s">
        <v>24</v>
      </c>
      <c r="F461" s="157">
        <v>958.33</v>
      </c>
      <c r="G461" s="32">
        <f t="shared" si="106"/>
        <v>0.13</v>
      </c>
      <c r="H461" s="68">
        <f t="shared" si="96"/>
        <v>833.74710000000005</v>
      </c>
      <c r="I461" s="92"/>
      <c r="J461" s="128"/>
      <c r="K461" s="128"/>
      <c r="L461" s="136" t="s">
        <v>24</v>
      </c>
      <c r="M461" s="128" t="s">
        <v>24</v>
      </c>
      <c r="N461" s="152" t="s">
        <v>968</v>
      </c>
      <c r="O461" s="20" t="s">
        <v>643</v>
      </c>
      <c r="P461" s="153" t="s">
        <v>35</v>
      </c>
      <c r="Q461" s="39" t="s">
        <v>977</v>
      </c>
      <c r="R461" s="40" t="s">
        <v>978</v>
      </c>
      <c r="S461" s="64">
        <v>1</v>
      </c>
      <c r="T461" s="87" t="s">
        <v>22</v>
      </c>
      <c r="U461" s="77" t="s">
        <v>24</v>
      </c>
      <c r="V461" s="98">
        <v>1041.67</v>
      </c>
      <c r="W461" s="48">
        <f t="shared" si="108"/>
        <v>0.13</v>
      </c>
      <c r="X461" s="68">
        <f t="shared" si="97"/>
        <v>906.25290000000007</v>
      </c>
      <c r="Y461" s="92"/>
      <c r="Z461" s="128"/>
      <c r="AA461" s="128"/>
      <c r="AB461" s="136" t="s">
        <v>24</v>
      </c>
      <c r="AC461" s="128" t="s">
        <v>24</v>
      </c>
      <c r="AD461" s="234" t="s">
        <v>968</v>
      </c>
      <c r="AE461" s="153" t="s">
        <v>643</v>
      </c>
      <c r="AF461" s="153" t="s">
        <v>35</v>
      </c>
    </row>
    <row r="462" spans="1:32">
      <c r="A462" s="18" t="s">
        <v>979</v>
      </c>
      <c r="B462" s="19" t="s">
        <v>980</v>
      </c>
      <c r="C462" s="56">
        <v>1</v>
      </c>
      <c r="D462" s="85" t="s">
        <v>22</v>
      </c>
      <c r="E462" s="77" t="s">
        <v>24</v>
      </c>
      <c r="F462" s="157">
        <v>2491.67</v>
      </c>
      <c r="G462" s="32">
        <f t="shared" si="106"/>
        <v>0.13</v>
      </c>
      <c r="H462" s="68">
        <f t="shared" ref="H462:H463" si="109">F462-(F462*G462)</f>
        <v>2167.7529</v>
      </c>
      <c r="I462" s="92"/>
      <c r="J462" s="128"/>
      <c r="K462" s="128"/>
      <c r="L462" s="136" t="s">
        <v>24</v>
      </c>
      <c r="M462" s="128" t="s">
        <v>24</v>
      </c>
      <c r="N462" s="152" t="s">
        <v>968</v>
      </c>
      <c r="O462" s="20" t="s">
        <v>643</v>
      </c>
      <c r="P462" s="153" t="s">
        <v>35</v>
      </c>
      <c r="Q462" s="39" t="s">
        <v>979</v>
      </c>
      <c r="R462" s="40" t="s">
        <v>980</v>
      </c>
      <c r="S462" s="64">
        <v>1</v>
      </c>
      <c r="T462" s="87" t="s">
        <v>22</v>
      </c>
      <c r="U462" s="77" t="s">
        <v>24</v>
      </c>
      <c r="V462" s="98">
        <v>2708.33</v>
      </c>
      <c r="W462" s="48">
        <f t="shared" si="108"/>
        <v>0.13</v>
      </c>
      <c r="X462" s="68">
        <f t="shared" si="97"/>
        <v>2356.2471</v>
      </c>
      <c r="Y462" s="92"/>
      <c r="Z462" s="128"/>
      <c r="AA462" s="128"/>
      <c r="AB462" s="136" t="s">
        <v>24</v>
      </c>
      <c r="AC462" s="128" t="s">
        <v>24</v>
      </c>
      <c r="AD462" s="234" t="s">
        <v>968</v>
      </c>
      <c r="AE462" s="153" t="s">
        <v>643</v>
      </c>
      <c r="AF462" s="153" t="s">
        <v>35</v>
      </c>
    </row>
    <row r="463" spans="1:32">
      <c r="A463" s="18" t="s">
        <v>981</v>
      </c>
      <c r="B463" s="19" t="s">
        <v>982</v>
      </c>
      <c r="C463" s="56">
        <v>1</v>
      </c>
      <c r="D463" s="85" t="s">
        <v>22</v>
      </c>
      <c r="E463" s="77" t="s">
        <v>24</v>
      </c>
      <c r="F463" s="157">
        <v>287.5</v>
      </c>
      <c r="G463" s="32">
        <f t="shared" si="106"/>
        <v>0.13</v>
      </c>
      <c r="H463" s="68">
        <f t="shared" si="109"/>
        <v>250.125</v>
      </c>
      <c r="I463" s="92"/>
      <c r="J463" s="128"/>
      <c r="K463" s="128"/>
      <c r="L463" s="136" t="s">
        <v>24</v>
      </c>
      <c r="M463" s="128" t="s">
        <v>24</v>
      </c>
      <c r="N463" s="152" t="s">
        <v>968</v>
      </c>
      <c r="O463" s="20" t="s">
        <v>643</v>
      </c>
      <c r="P463" s="153" t="s">
        <v>35</v>
      </c>
      <c r="Q463" s="39" t="s">
        <v>981</v>
      </c>
      <c r="R463" s="40" t="s">
        <v>982</v>
      </c>
      <c r="S463" s="64">
        <v>1</v>
      </c>
      <c r="T463" s="87" t="s">
        <v>22</v>
      </c>
      <c r="U463" s="77" t="s">
        <v>24</v>
      </c>
      <c r="V463" s="98">
        <v>312.5</v>
      </c>
      <c r="W463" s="48">
        <f t="shared" si="108"/>
        <v>0.13</v>
      </c>
      <c r="X463" s="68">
        <f t="shared" si="97"/>
        <v>271.875</v>
      </c>
      <c r="Y463" s="92"/>
      <c r="Z463" s="128"/>
      <c r="AA463" s="128"/>
      <c r="AB463" s="136" t="s">
        <v>24</v>
      </c>
      <c r="AC463" s="128" t="s">
        <v>24</v>
      </c>
      <c r="AD463" s="234" t="s">
        <v>968</v>
      </c>
      <c r="AE463" s="153" t="s">
        <v>643</v>
      </c>
      <c r="AF463" s="153" t="s">
        <v>35</v>
      </c>
    </row>
    <row r="464" spans="1:32" s="59" customFormat="1">
      <c r="A464" s="18" t="s">
        <v>983</v>
      </c>
      <c r="B464" s="19" t="s">
        <v>984</v>
      </c>
      <c r="C464" s="56">
        <v>1</v>
      </c>
      <c r="D464" s="85" t="s">
        <v>22</v>
      </c>
      <c r="E464" s="77" t="s">
        <v>24</v>
      </c>
      <c r="F464" s="157">
        <v>479.17</v>
      </c>
      <c r="G464" s="32">
        <f t="shared" si="106"/>
        <v>0.13</v>
      </c>
      <c r="H464" s="68">
        <f t="shared" ref="H464" si="110">F464-(F464*G464)</f>
        <v>416.87790000000001</v>
      </c>
      <c r="I464" s="92"/>
      <c r="J464" s="128"/>
      <c r="K464" s="128"/>
      <c r="L464" s="136" t="s">
        <v>24</v>
      </c>
      <c r="M464" s="128" t="s">
        <v>24</v>
      </c>
      <c r="N464" s="152" t="s">
        <v>968</v>
      </c>
      <c r="O464" s="20" t="s">
        <v>643</v>
      </c>
      <c r="P464" s="153" t="s">
        <v>35</v>
      </c>
      <c r="Q464" s="39" t="s">
        <v>983</v>
      </c>
      <c r="R464" s="40" t="s">
        <v>984</v>
      </c>
      <c r="S464" s="64">
        <v>1</v>
      </c>
      <c r="T464" s="87" t="s">
        <v>22</v>
      </c>
      <c r="U464" s="77" t="s">
        <v>24</v>
      </c>
      <c r="V464" s="98">
        <v>520.83000000000004</v>
      </c>
      <c r="W464" s="48">
        <f t="shared" si="108"/>
        <v>0.13</v>
      </c>
      <c r="X464" s="68">
        <f t="shared" si="97"/>
        <v>453.12210000000005</v>
      </c>
      <c r="Y464" s="92"/>
      <c r="Z464" s="128"/>
      <c r="AA464" s="128"/>
      <c r="AB464" s="136" t="s">
        <v>24</v>
      </c>
      <c r="AC464" s="128" t="s">
        <v>24</v>
      </c>
      <c r="AD464" s="234" t="s">
        <v>968</v>
      </c>
      <c r="AE464" s="153" t="s">
        <v>643</v>
      </c>
      <c r="AF464" s="153" t="s">
        <v>35</v>
      </c>
    </row>
    <row r="465" spans="1:32">
      <c r="A465" s="18" t="s">
        <v>985</v>
      </c>
      <c r="B465" s="19" t="s">
        <v>986</v>
      </c>
      <c r="C465" s="56">
        <v>1</v>
      </c>
      <c r="D465" s="85" t="s">
        <v>22</v>
      </c>
      <c r="E465" s="77" t="s">
        <v>24</v>
      </c>
      <c r="F465" s="157">
        <v>191.67</v>
      </c>
      <c r="G465" s="32">
        <f t="shared" si="106"/>
        <v>0.13</v>
      </c>
      <c r="H465" s="68">
        <f t="shared" si="96"/>
        <v>166.75289999999998</v>
      </c>
      <c r="I465" s="92"/>
      <c r="J465" s="128"/>
      <c r="K465" s="128"/>
      <c r="L465" s="136" t="s">
        <v>24</v>
      </c>
      <c r="M465" s="128" t="s">
        <v>24</v>
      </c>
      <c r="N465" s="152" t="s">
        <v>968</v>
      </c>
      <c r="O465" s="20" t="s">
        <v>643</v>
      </c>
      <c r="P465" s="153" t="s">
        <v>35</v>
      </c>
      <c r="Q465" s="39" t="s">
        <v>985</v>
      </c>
      <c r="R465" s="40" t="s">
        <v>986</v>
      </c>
      <c r="S465" s="64">
        <v>1</v>
      </c>
      <c r="T465" s="87" t="s">
        <v>22</v>
      </c>
      <c r="U465" s="77" t="s">
        <v>24</v>
      </c>
      <c r="V465" s="98">
        <v>208.33</v>
      </c>
      <c r="W465" s="48">
        <f t="shared" si="108"/>
        <v>0.13</v>
      </c>
      <c r="X465" s="68">
        <f t="shared" si="97"/>
        <v>181.24710000000002</v>
      </c>
      <c r="Y465" s="92"/>
      <c r="Z465" s="128"/>
      <c r="AA465" s="128"/>
      <c r="AB465" s="136" t="s">
        <v>24</v>
      </c>
      <c r="AC465" s="128" t="s">
        <v>24</v>
      </c>
      <c r="AD465" s="234" t="s">
        <v>968</v>
      </c>
      <c r="AE465" s="153" t="s">
        <v>643</v>
      </c>
      <c r="AF465" s="153" t="s">
        <v>35</v>
      </c>
    </row>
    <row r="466" spans="1:32">
      <c r="A466" s="18" t="s">
        <v>987</v>
      </c>
      <c r="B466" s="19" t="s">
        <v>988</v>
      </c>
      <c r="C466" s="56">
        <v>1</v>
      </c>
      <c r="D466" s="85" t="s">
        <v>22</v>
      </c>
      <c r="E466" s="77" t="s">
        <v>24</v>
      </c>
      <c r="F466" s="157">
        <v>575</v>
      </c>
      <c r="G466" s="32">
        <f t="shared" si="106"/>
        <v>0.13</v>
      </c>
      <c r="H466" s="68">
        <f t="shared" si="96"/>
        <v>500.25</v>
      </c>
      <c r="I466" s="92"/>
      <c r="J466" s="128"/>
      <c r="K466" s="128"/>
      <c r="L466" s="136" t="s">
        <v>24</v>
      </c>
      <c r="M466" s="128" t="s">
        <v>24</v>
      </c>
      <c r="N466" s="152" t="s">
        <v>968</v>
      </c>
      <c r="O466" s="20" t="s">
        <v>643</v>
      </c>
      <c r="P466" s="153" t="s">
        <v>35</v>
      </c>
      <c r="Q466" s="39" t="s">
        <v>987</v>
      </c>
      <c r="R466" s="40" t="s">
        <v>988</v>
      </c>
      <c r="S466" s="64">
        <v>1</v>
      </c>
      <c r="T466" s="87" t="s">
        <v>22</v>
      </c>
      <c r="U466" s="77" t="s">
        <v>24</v>
      </c>
      <c r="V466" s="98">
        <v>625</v>
      </c>
      <c r="W466" s="48">
        <f t="shared" si="108"/>
        <v>0.13</v>
      </c>
      <c r="X466" s="68">
        <f t="shared" si="97"/>
        <v>543.75</v>
      </c>
      <c r="Y466" s="92"/>
      <c r="Z466" s="128"/>
      <c r="AA466" s="128"/>
      <c r="AB466" s="136" t="s">
        <v>24</v>
      </c>
      <c r="AC466" s="128" t="s">
        <v>24</v>
      </c>
      <c r="AD466" s="234" t="s">
        <v>968</v>
      </c>
      <c r="AE466" s="153" t="s">
        <v>643</v>
      </c>
      <c r="AF466" s="153" t="s">
        <v>35</v>
      </c>
    </row>
    <row r="467" spans="1:32">
      <c r="A467" s="18" t="s">
        <v>989</v>
      </c>
      <c r="B467" s="19" t="s">
        <v>990</v>
      </c>
      <c r="C467" s="56">
        <v>1</v>
      </c>
      <c r="D467" s="85" t="s">
        <v>22</v>
      </c>
      <c r="E467" s="77" t="s">
        <v>24</v>
      </c>
      <c r="F467" s="157">
        <v>1150</v>
      </c>
      <c r="G467" s="32">
        <f t="shared" si="106"/>
        <v>0.13</v>
      </c>
      <c r="H467" s="68">
        <f t="shared" ref="H467:H468" si="111">F467-(F467*G467)</f>
        <v>1000.5</v>
      </c>
      <c r="I467" s="92"/>
      <c r="J467" s="128"/>
      <c r="K467" s="128"/>
      <c r="L467" s="136" t="s">
        <v>24</v>
      </c>
      <c r="M467" s="128" t="s">
        <v>24</v>
      </c>
      <c r="N467" s="152" t="s">
        <v>968</v>
      </c>
      <c r="O467" s="20" t="s">
        <v>643</v>
      </c>
      <c r="P467" s="153" t="s">
        <v>35</v>
      </c>
      <c r="Q467" s="39" t="s">
        <v>989</v>
      </c>
      <c r="R467" s="40" t="s">
        <v>990</v>
      </c>
      <c r="S467" s="64">
        <v>1</v>
      </c>
      <c r="T467" s="87" t="s">
        <v>22</v>
      </c>
      <c r="U467" s="77" t="s">
        <v>24</v>
      </c>
      <c r="V467" s="98">
        <v>1250</v>
      </c>
      <c r="W467" s="48">
        <f t="shared" si="108"/>
        <v>0.13</v>
      </c>
      <c r="X467" s="68">
        <f t="shared" si="97"/>
        <v>1087.5</v>
      </c>
      <c r="Y467" s="92"/>
      <c r="Z467" s="128"/>
      <c r="AA467" s="128"/>
      <c r="AB467" s="136" t="s">
        <v>24</v>
      </c>
      <c r="AC467" s="128" t="s">
        <v>24</v>
      </c>
      <c r="AD467" s="234" t="s">
        <v>968</v>
      </c>
      <c r="AE467" s="153" t="s">
        <v>643</v>
      </c>
      <c r="AF467" s="153" t="s">
        <v>35</v>
      </c>
    </row>
    <row r="468" spans="1:32">
      <c r="A468" s="18" t="s">
        <v>991</v>
      </c>
      <c r="B468" s="19" t="s">
        <v>992</v>
      </c>
      <c r="C468" s="56">
        <v>1</v>
      </c>
      <c r="D468" s="85" t="s">
        <v>22</v>
      </c>
      <c r="E468" s="77" t="s">
        <v>24</v>
      </c>
      <c r="F468" s="157">
        <v>2300</v>
      </c>
      <c r="G468" s="32">
        <f t="shared" si="106"/>
        <v>0.13</v>
      </c>
      <c r="H468" s="68">
        <f t="shared" si="111"/>
        <v>2001</v>
      </c>
      <c r="I468" s="92"/>
      <c r="J468" s="128"/>
      <c r="K468" s="128"/>
      <c r="L468" s="136" t="s">
        <v>24</v>
      </c>
      <c r="M468" s="128" t="s">
        <v>24</v>
      </c>
      <c r="N468" s="152" t="s">
        <v>968</v>
      </c>
      <c r="O468" s="20" t="s">
        <v>643</v>
      </c>
      <c r="P468" s="153" t="s">
        <v>35</v>
      </c>
      <c r="Q468" s="39" t="s">
        <v>991</v>
      </c>
      <c r="R468" s="40" t="s">
        <v>992</v>
      </c>
      <c r="S468" s="64">
        <v>1</v>
      </c>
      <c r="T468" s="87" t="s">
        <v>22</v>
      </c>
      <c r="U468" s="77" t="s">
        <v>24</v>
      </c>
      <c r="V468" s="98">
        <v>2500</v>
      </c>
      <c r="W468" s="48">
        <f t="shared" si="108"/>
        <v>0.13</v>
      </c>
      <c r="X468" s="68">
        <f t="shared" si="97"/>
        <v>2175</v>
      </c>
      <c r="Y468" s="92"/>
      <c r="Z468" s="128"/>
      <c r="AA468" s="128"/>
      <c r="AB468" s="136" t="s">
        <v>24</v>
      </c>
      <c r="AC468" s="128" t="s">
        <v>24</v>
      </c>
      <c r="AD468" s="234" t="s">
        <v>968</v>
      </c>
      <c r="AE468" s="153" t="s">
        <v>643</v>
      </c>
      <c r="AF468" s="153" t="s">
        <v>35</v>
      </c>
    </row>
    <row r="469" spans="1:32">
      <c r="A469" s="18" t="s">
        <v>993</v>
      </c>
      <c r="B469" s="19" t="s">
        <v>994</v>
      </c>
      <c r="C469" s="56">
        <v>1</v>
      </c>
      <c r="D469" s="85" t="s">
        <v>22</v>
      </c>
      <c r="E469" s="77" t="s">
        <v>24</v>
      </c>
      <c r="F469" s="157">
        <v>95.83</v>
      </c>
      <c r="G469" s="32">
        <f t="shared" si="106"/>
        <v>0.13</v>
      </c>
      <c r="H469" s="68">
        <f t="shared" ref="H469" si="112">F469-(F469*G469)</f>
        <v>83.372100000000003</v>
      </c>
      <c r="I469" s="92"/>
      <c r="J469" s="128"/>
      <c r="K469" s="128"/>
      <c r="L469" s="136" t="s">
        <v>24</v>
      </c>
      <c r="M469" s="128" t="s">
        <v>24</v>
      </c>
      <c r="N469" s="152" t="s">
        <v>968</v>
      </c>
      <c r="O469" s="20" t="s">
        <v>643</v>
      </c>
      <c r="P469" s="153" t="s">
        <v>35</v>
      </c>
      <c r="Q469" s="39" t="s">
        <v>993</v>
      </c>
      <c r="R469" s="40" t="s">
        <v>994</v>
      </c>
      <c r="S469" s="64">
        <v>1</v>
      </c>
      <c r="T469" s="87" t="s">
        <v>22</v>
      </c>
      <c r="U469" s="77" t="s">
        <v>24</v>
      </c>
      <c r="V469" s="98">
        <v>104.17</v>
      </c>
      <c r="W469" s="48">
        <f t="shared" si="108"/>
        <v>0.13</v>
      </c>
      <c r="X469" s="68">
        <f t="shared" si="97"/>
        <v>90.627899999999997</v>
      </c>
      <c r="Y469" s="92"/>
      <c r="Z469" s="128"/>
      <c r="AA469" s="128"/>
      <c r="AB469" s="136" t="s">
        <v>24</v>
      </c>
      <c r="AC469" s="128" t="s">
        <v>24</v>
      </c>
      <c r="AD469" s="234" t="s">
        <v>968</v>
      </c>
      <c r="AE469" s="153" t="s">
        <v>643</v>
      </c>
      <c r="AF469" s="153" t="s">
        <v>35</v>
      </c>
    </row>
    <row r="470" spans="1:32">
      <c r="A470" s="18" t="s">
        <v>995</v>
      </c>
      <c r="B470" s="19" t="s">
        <v>996</v>
      </c>
      <c r="C470" s="56">
        <v>1</v>
      </c>
      <c r="D470" s="85" t="s">
        <v>22</v>
      </c>
      <c r="E470" s="77" t="s">
        <v>24</v>
      </c>
      <c r="F470" s="157">
        <v>53.33</v>
      </c>
      <c r="G470" s="32">
        <f t="shared" si="106"/>
        <v>0.13</v>
      </c>
      <c r="H470" s="68">
        <f t="shared" si="96"/>
        <v>46.397099999999995</v>
      </c>
      <c r="I470" s="92"/>
      <c r="J470" s="128"/>
      <c r="K470" s="128"/>
      <c r="L470" s="136"/>
      <c r="M470" s="128"/>
      <c r="N470" s="152" t="s">
        <v>968</v>
      </c>
      <c r="O470" s="20" t="s">
        <v>643</v>
      </c>
      <c r="P470" s="153" t="s">
        <v>35</v>
      </c>
      <c r="Q470" s="39" t="s">
        <v>995</v>
      </c>
      <c r="R470" s="40" t="s">
        <v>996</v>
      </c>
      <c r="S470" s="64">
        <v>1</v>
      </c>
      <c r="T470" s="87" t="s">
        <v>22</v>
      </c>
      <c r="U470" s="77" t="s">
        <v>24</v>
      </c>
      <c r="V470" s="98">
        <v>53.33</v>
      </c>
      <c r="W470" s="48">
        <f t="shared" si="108"/>
        <v>0.13</v>
      </c>
      <c r="X470" s="68">
        <f t="shared" si="97"/>
        <v>46.397099999999995</v>
      </c>
      <c r="Y470" s="92"/>
      <c r="Z470" s="128"/>
      <c r="AA470" s="128"/>
      <c r="AB470" s="136"/>
      <c r="AC470" s="128"/>
      <c r="AD470" s="234" t="s">
        <v>968</v>
      </c>
      <c r="AE470" s="153" t="s">
        <v>643</v>
      </c>
      <c r="AF470" s="153" t="s">
        <v>35</v>
      </c>
    </row>
    <row r="471" spans="1:32">
      <c r="A471" s="18" t="s">
        <v>997</v>
      </c>
      <c r="B471" s="19" t="s">
        <v>998</v>
      </c>
      <c r="C471" s="56">
        <v>1</v>
      </c>
      <c r="D471" s="85" t="s">
        <v>22</v>
      </c>
      <c r="E471" s="77" t="s">
        <v>24</v>
      </c>
      <c r="F471" s="157">
        <v>124.16666669999999</v>
      </c>
      <c r="G471" s="32">
        <f t="shared" si="106"/>
        <v>0.13</v>
      </c>
      <c r="H471" s="68">
        <f t="shared" si="96"/>
        <v>108.025000029</v>
      </c>
      <c r="I471" s="92"/>
      <c r="J471" s="128"/>
      <c r="K471" s="128"/>
      <c r="L471" s="136"/>
      <c r="M471" s="128"/>
      <c r="N471" s="152" t="s">
        <v>968</v>
      </c>
      <c r="O471" s="20" t="s">
        <v>643</v>
      </c>
      <c r="P471" s="153" t="s">
        <v>35</v>
      </c>
      <c r="Q471" s="39" t="s">
        <v>997</v>
      </c>
      <c r="R471" s="40" t="s">
        <v>998</v>
      </c>
      <c r="S471" s="64">
        <v>1</v>
      </c>
      <c r="T471" s="87" t="s">
        <v>22</v>
      </c>
      <c r="U471" s="77" t="s">
        <v>24</v>
      </c>
      <c r="V471" s="98">
        <v>124.16666669999999</v>
      </c>
      <c r="W471" s="48">
        <f t="shared" si="108"/>
        <v>0.13</v>
      </c>
      <c r="X471" s="68">
        <f t="shared" si="97"/>
        <v>108.025000029</v>
      </c>
      <c r="Y471" s="92"/>
      <c r="Z471" s="128"/>
      <c r="AA471" s="128"/>
      <c r="AB471" s="136"/>
      <c r="AC471" s="128"/>
      <c r="AD471" s="234" t="s">
        <v>968</v>
      </c>
      <c r="AE471" s="153" t="s">
        <v>643</v>
      </c>
      <c r="AF471" s="153" t="s">
        <v>35</v>
      </c>
    </row>
    <row r="472" spans="1:32">
      <c r="A472" s="18" t="s">
        <v>999</v>
      </c>
      <c r="B472" s="19" t="s">
        <v>1000</v>
      </c>
      <c r="C472" s="56">
        <v>1</v>
      </c>
      <c r="D472" s="85" t="s">
        <v>22</v>
      </c>
      <c r="E472" s="77" t="s">
        <v>24</v>
      </c>
      <c r="F472" s="157">
        <v>41.67</v>
      </c>
      <c r="G472" s="32">
        <f t="shared" si="106"/>
        <v>0.13</v>
      </c>
      <c r="H472" s="68">
        <f t="shared" si="96"/>
        <v>36.252900000000004</v>
      </c>
      <c r="I472" s="92"/>
      <c r="J472" s="128"/>
      <c r="K472" s="128"/>
      <c r="L472" s="136"/>
      <c r="M472" s="128"/>
      <c r="N472" s="152" t="s">
        <v>968</v>
      </c>
      <c r="O472" s="20" t="s">
        <v>643</v>
      </c>
      <c r="P472" s="153" t="s">
        <v>35</v>
      </c>
      <c r="Q472" s="39" t="s">
        <v>999</v>
      </c>
      <c r="R472" s="40" t="s">
        <v>1000</v>
      </c>
      <c r="S472" s="64">
        <v>1</v>
      </c>
      <c r="T472" s="87" t="s">
        <v>22</v>
      </c>
      <c r="U472" s="77" t="s">
        <v>24</v>
      </c>
      <c r="V472" s="98">
        <v>41.67</v>
      </c>
      <c r="W472" s="48">
        <f t="shared" si="108"/>
        <v>0.13</v>
      </c>
      <c r="X472" s="68">
        <f t="shared" si="97"/>
        <v>36.252900000000004</v>
      </c>
      <c r="Y472" s="92"/>
      <c r="Z472" s="128"/>
      <c r="AA472" s="128"/>
      <c r="AB472" s="136"/>
      <c r="AC472" s="128"/>
      <c r="AD472" s="234" t="s">
        <v>968</v>
      </c>
      <c r="AE472" s="153" t="s">
        <v>643</v>
      </c>
      <c r="AF472" s="153" t="s">
        <v>35</v>
      </c>
    </row>
    <row r="473" spans="1:32">
      <c r="A473" s="18" t="s">
        <v>1001</v>
      </c>
      <c r="B473" s="19" t="s">
        <v>1002</v>
      </c>
      <c r="C473" s="56">
        <v>1</v>
      </c>
      <c r="D473" s="85" t="s">
        <v>22</v>
      </c>
      <c r="E473" s="77" t="s">
        <v>24</v>
      </c>
      <c r="F473" s="157">
        <v>41.67</v>
      </c>
      <c r="G473" s="32">
        <f t="shared" si="106"/>
        <v>0.13</v>
      </c>
      <c r="H473" s="68">
        <f t="shared" si="96"/>
        <v>36.252900000000004</v>
      </c>
      <c r="I473" s="92"/>
      <c r="J473" s="128"/>
      <c r="K473" s="128"/>
      <c r="L473" s="136"/>
      <c r="M473" s="128"/>
      <c r="N473" s="152" t="s">
        <v>968</v>
      </c>
      <c r="O473" s="20" t="s">
        <v>643</v>
      </c>
      <c r="P473" s="153" t="s">
        <v>35</v>
      </c>
      <c r="Q473" s="39" t="s">
        <v>1001</v>
      </c>
      <c r="R473" s="40" t="s">
        <v>1002</v>
      </c>
      <c r="S473" s="64">
        <v>1</v>
      </c>
      <c r="T473" s="87" t="s">
        <v>22</v>
      </c>
      <c r="U473" s="77" t="s">
        <v>24</v>
      </c>
      <c r="V473" s="98">
        <v>41.67</v>
      </c>
      <c r="W473" s="48">
        <f t="shared" si="108"/>
        <v>0.13</v>
      </c>
      <c r="X473" s="68">
        <f t="shared" si="97"/>
        <v>36.252900000000004</v>
      </c>
      <c r="Y473" s="92"/>
      <c r="Z473" s="128"/>
      <c r="AA473" s="128"/>
      <c r="AB473" s="136"/>
      <c r="AC473" s="128"/>
      <c r="AD473" s="234" t="s">
        <v>968</v>
      </c>
      <c r="AE473" s="153" t="s">
        <v>643</v>
      </c>
      <c r="AF473" s="153" t="s">
        <v>35</v>
      </c>
    </row>
    <row r="474" spans="1:32">
      <c r="A474" s="18" t="s">
        <v>1003</v>
      </c>
      <c r="B474" s="19" t="s">
        <v>1004</v>
      </c>
      <c r="C474" s="56">
        <v>1</v>
      </c>
      <c r="D474" s="85" t="s">
        <v>22</v>
      </c>
      <c r="E474" s="77" t="s">
        <v>24</v>
      </c>
      <c r="F474" s="85">
        <v>41.67</v>
      </c>
      <c r="G474" s="32">
        <f t="shared" si="106"/>
        <v>0.13</v>
      </c>
      <c r="H474" s="68">
        <f t="shared" si="96"/>
        <v>36.252900000000004</v>
      </c>
      <c r="I474" s="92"/>
      <c r="J474" s="128"/>
      <c r="K474" s="128"/>
      <c r="L474" s="136"/>
      <c r="M474" s="128"/>
      <c r="N474" s="152" t="s">
        <v>968</v>
      </c>
      <c r="O474" s="20" t="s">
        <v>643</v>
      </c>
      <c r="P474" s="153" t="s">
        <v>35</v>
      </c>
      <c r="Q474" s="39" t="s">
        <v>1003</v>
      </c>
      <c r="R474" s="40" t="s">
        <v>1004</v>
      </c>
      <c r="S474" s="64">
        <v>1</v>
      </c>
      <c r="T474" s="87" t="s">
        <v>22</v>
      </c>
      <c r="U474" s="77" t="s">
        <v>24</v>
      </c>
      <c r="V474" s="87">
        <v>41.67</v>
      </c>
      <c r="W474" s="48">
        <f t="shared" si="108"/>
        <v>0.13</v>
      </c>
      <c r="X474" s="68">
        <f t="shared" si="97"/>
        <v>36.252900000000004</v>
      </c>
      <c r="Y474" s="92"/>
      <c r="Z474" s="128"/>
      <c r="AA474" s="128"/>
      <c r="AB474" s="136"/>
      <c r="AC474" s="128"/>
      <c r="AD474" s="234" t="s">
        <v>968</v>
      </c>
      <c r="AE474" s="153" t="s">
        <v>643</v>
      </c>
      <c r="AF474" s="153" t="s">
        <v>35</v>
      </c>
    </row>
    <row r="475" spans="1:32">
      <c r="A475" s="18" t="s">
        <v>1005</v>
      </c>
      <c r="B475" s="19" t="s">
        <v>1006</v>
      </c>
      <c r="C475" s="56">
        <v>1</v>
      </c>
      <c r="D475" s="85" t="s">
        <v>22</v>
      </c>
      <c r="E475" s="77" t="s">
        <v>24</v>
      </c>
      <c r="F475" s="85"/>
      <c r="G475" s="32"/>
      <c r="H475" s="68">
        <f t="shared" si="96"/>
        <v>0</v>
      </c>
      <c r="I475" s="92"/>
      <c r="J475" s="128"/>
      <c r="K475" s="128"/>
      <c r="L475" s="136"/>
      <c r="M475" s="128"/>
      <c r="N475" s="152" t="s">
        <v>968</v>
      </c>
      <c r="O475" s="20" t="s">
        <v>643</v>
      </c>
      <c r="P475" s="153" t="s">
        <v>35</v>
      </c>
      <c r="Q475" s="39" t="s">
        <v>1005</v>
      </c>
      <c r="R475" s="40" t="s">
        <v>1006</v>
      </c>
      <c r="S475" s="64">
        <v>1</v>
      </c>
      <c r="T475" s="87" t="s">
        <v>22</v>
      </c>
      <c r="U475" s="77" t="s">
        <v>24</v>
      </c>
      <c r="V475" s="87"/>
      <c r="W475" s="48"/>
      <c r="X475" s="68">
        <f t="shared" si="97"/>
        <v>0</v>
      </c>
      <c r="Y475" s="92"/>
      <c r="Z475" s="128"/>
      <c r="AA475" s="128"/>
      <c r="AB475" s="136"/>
      <c r="AC475" s="128"/>
      <c r="AD475" s="234" t="s">
        <v>968</v>
      </c>
      <c r="AE475" s="153" t="s">
        <v>643</v>
      </c>
      <c r="AF475" s="153" t="s">
        <v>35</v>
      </c>
    </row>
    <row r="476" spans="1:32">
      <c r="A476" s="18" t="s">
        <v>1007</v>
      </c>
      <c r="B476" s="19" t="s">
        <v>1008</v>
      </c>
      <c r="C476" s="56">
        <v>1</v>
      </c>
      <c r="D476" s="85" t="s">
        <v>22</v>
      </c>
      <c r="E476" s="77" t="s">
        <v>24</v>
      </c>
      <c r="F476" s="85"/>
      <c r="G476" s="32"/>
      <c r="H476" s="68">
        <f t="shared" si="96"/>
        <v>0</v>
      </c>
      <c r="I476" s="92"/>
      <c r="J476" s="128"/>
      <c r="K476" s="128"/>
      <c r="L476" s="136"/>
      <c r="M476" s="128"/>
      <c r="N476" s="152" t="s">
        <v>968</v>
      </c>
      <c r="O476" s="20" t="s">
        <v>643</v>
      </c>
      <c r="P476" s="153" t="s">
        <v>35</v>
      </c>
      <c r="Q476" s="39" t="s">
        <v>1007</v>
      </c>
      <c r="R476" s="40" t="s">
        <v>1008</v>
      </c>
      <c r="S476" s="64">
        <v>1</v>
      </c>
      <c r="T476" s="87" t="s">
        <v>22</v>
      </c>
      <c r="U476" s="77" t="s">
        <v>24</v>
      </c>
      <c r="V476" s="87"/>
      <c r="W476" s="48"/>
      <c r="X476" s="68">
        <f t="shared" si="97"/>
        <v>0</v>
      </c>
      <c r="Y476" s="92"/>
      <c r="Z476" s="128"/>
      <c r="AA476" s="128"/>
      <c r="AB476" s="136"/>
      <c r="AC476" s="128"/>
      <c r="AD476" s="234" t="s">
        <v>968</v>
      </c>
      <c r="AE476" s="153" t="s">
        <v>643</v>
      </c>
      <c r="AF476" s="153" t="s">
        <v>35</v>
      </c>
    </row>
    <row r="477" spans="1:32">
      <c r="A477" s="18" t="s">
        <v>1009</v>
      </c>
      <c r="B477" s="19" t="s">
        <v>1010</v>
      </c>
      <c r="C477" s="56">
        <v>1</v>
      </c>
      <c r="D477" s="85" t="s">
        <v>1011</v>
      </c>
      <c r="E477" s="77" t="s">
        <v>1012</v>
      </c>
      <c r="F477" s="85">
        <v>125</v>
      </c>
      <c r="G477" s="32">
        <f>rv_32</f>
        <v>0.32</v>
      </c>
      <c r="H477" s="68">
        <f t="shared" si="96"/>
        <v>85</v>
      </c>
      <c r="I477" s="68"/>
      <c r="J477" s="24"/>
      <c r="K477" s="24"/>
      <c r="L477" s="136" t="s">
        <v>24</v>
      </c>
      <c r="M477" s="128" t="s">
        <v>24</v>
      </c>
      <c r="N477" s="151" t="s">
        <v>164</v>
      </c>
      <c r="O477" s="20" t="s">
        <v>165</v>
      </c>
      <c r="P477" s="153" t="s">
        <v>35</v>
      </c>
      <c r="Q477" s="39" t="s">
        <v>1009</v>
      </c>
      <c r="R477" s="40" t="s">
        <v>1010</v>
      </c>
      <c r="S477" s="64">
        <v>1</v>
      </c>
      <c r="T477" s="87" t="s">
        <v>1011</v>
      </c>
      <c r="U477" s="77" t="s">
        <v>1012</v>
      </c>
      <c r="V477" s="87">
        <v>125</v>
      </c>
      <c r="W477" s="48">
        <f>rv_32</f>
        <v>0.32</v>
      </c>
      <c r="X477" s="68">
        <f t="shared" si="97"/>
        <v>85</v>
      </c>
      <c r="Y477" s="68"/>
      <c r="Z477" s="24"/>
      <c r="AA477" s="24"/>
      <c r="AB477" s="136" t="s">
        <v>24</v>
      </c>
      <c r="AC477" s="128" t="s">
        <v>24</v>
      </c>
      <c r="AD477" s="150" t="s">
        <v>164</v>
      </c>
      <c r="AE477" s="153" t="s">
        <v>165</v>
      </c>
      <c r="AF477" s="153" t="s">
        <v>35</v>
      </c>
    </row>
    <row r="478" spans="1:32">
      <c r="A478" s="18" t="s">
        <v>1013</v>
      </c>
      <c r="B478" s="19" t="s">
        <v>1014</v>
      </c>
      <c r="C478" s="56">
        <v>1</v>
      </c>
      <c r="D478" s="85" t="s">
        <v>1011</v>
      </c>
      <c r="E478" s="77" t="s">
        <v>1015</v>
      </c>
      <c r="F478" s="85">
        <v>290</v>
      </c>
      <c r="G478" s="32">
        <f>rv_32</f>
        <v>0.32</v>
      </c>
      <c r="H478" s="68">
        <f t="shared" si="96"/>
        <v>197.2</v>
      </c>
      <c r="I478" s="68"/>
      <c r="J478" s="24"/>
      <c r="K478" s="24"/>
      <c r="L478" s="136" t="s">
        <v>24</v>
      </c>
      <c r="M478" s="128" t="s">
        <v>24</v>
      </c>
      <c r="N478" s="151" t="s">
        <v>164</v>
      </c>
      <c r="O478" s="20" t="s">
        <v>165</v>
      </c>
      <c r="P478" s="153" t="s">
        <v>35</v>
      </c>
      <c r="Q478" s="39" t="s">
        <v>1013</v>
      </c>
      <c r="R478" s="40" t="s">
        <v>1014</v>
      </c>
      <c r="S478" s="64">
        <v>1</v>
      </c>
      <c r="T478" s="87" t="s">
        <v>1011</v>
      </c>
      <c r="U478" s="77" t="s">
        <v>1015</v>
      </c>
      <c r="V478" s="87">
        <v>290</v>
      </c>
      <c r="W478" s="48">
        <f>rv_32</f>
        <v>0.32</v>
      </c>
      <c r="X478" s="68">
        <f t="shared" si="97"/>
        <v>197.2</v>
      </c>
      <c r="Y478" s="68"/>
      <c r="Z478" s="24"/>
      <c r="AA478" s="24"/>
      <c r="AB478" s="136" t="s">
        <v>24</v>
      </c>
      <c r="AC478" s="128" t="s">
        <v>24</v>
      </c>
      <c r="AD478" s="150" t="s">
        <v>164</v>
      </c>
      <c r="AE478" s="153" t="s">
        <v>165</v>
      </c>
      <c r="AF478" s="153" t="s">
        <v>35</v>
      </c>
    </row>
    <row r="479" spans="1:32">
      <c r="A479" s="18" t="s">
        <v>1016</v>
      </c>
      <c r="B479" s="19" t="s">
        <v>1017</v>
      </c>
      <c r="C479" s="56">
        <v>1</v>
      </c>
      <c r="D479" s="85" t="s">
        <v>1011</v>
      </c>
      <c r="E479" s="77" t="s">
        <v>1018</v>
      </c>
      <c r="F479" s="85">
        <v>63</v>
      </c>
      <c r="G479" s="32">
        <f>rv_32</f>
        <v>0.32</v>
      </c>
      <c r="H479" s="68">
        <f t="shared" si="96"/>
        <v>42.84</v>
      </c>
      <c r="I479" s="68"/>
      <c r="J479" s="24"/>
      <c r="K479" s="24"/>
      <c r="L479" s="137" t="s">
        <v>24</v>
      </c>
      <c r="M479" s="128" t="s">
        <v>24</v>
      </c>
      <c r="N479" s="150" t="s">
        <v>164</v>
      </c>
      <c r="O479" s="153" t="s">
        <v>165</v>
      </c>
      <c r="P479" s="153" t="s">
        <v>35</v>
      </c>
      <c r="Q479" s="39" t="s">
        <v>1016</v>
      </c>
      <c r="R479" s="40" t="s">
        <v>1017</v>
      </c>
      <c r="S479" s="64">
        <v>1</v>
      </c>
      <c r="T479" s="87" t="s">
        <v>1011</v>
      </c>
      <c r="U479" s="77" t="s">
        <v>1018</v>
      </c>
      <c r="V479" s="87">
        <v>63</v>
      </c>
      <c r="W479" s="48">
        <f>rv_32</f>
        <v>0.32</v>
      </c>
      <c r="X479" s="68">
        <f t="shared" si="97"/>
        <v>42.84</v>
      </c>
      <c r="Y479" s="68"/>
      <c r="Z479" s="24"/>
      <c r="AA479" s="24"/>
      <c r="AB479" s="137" t="s">
        <v>24</v>
      </c>
      <c r="AC479" s="128" t="s">
        <v>24</v>
      </c>
      <c r="AD479" s="150" t="s">
        <v>164</v>
      </c>
      <c r="AE479" s="153" t="s">
        <v>165</v>
      </c>
      <c r="AF479" s="153" t="s">
        <v>35</v>
      </c>
    </row>
    <row r="480" spans="1:32">
      <c r="A480" s="18" t="s">
        <v>1019</v>
      </c>
      <c r="B480" s="19" t="s">
        <v>1020</v>
      </c>
      <c r="C480" s="56">
        <v>1</v>
      </c>
      <c r="D480" s="85" t="s">
        <v>1011</v>
      </c>
      <c r="E480" s="77" t="s">
        <v>1021</v>
      </c>
      <c r="F480" s="85">
        <v>115</v>
      </c>
      <c r="G480" s="32">
        <f>rv_32</f>
        <v>0.32</v>
      </c>
      <c r="H480" s="68">
        <f t="shared" si="96"/>
        <v>78.199999999999989</v>
      </c>
      <c r="I480" s="68"/>
      <c r="J480" s="24"/>
      <c r="K480" s="24"/>
      <c r="L480" s="137" t="s">
        <v>24</v>
      </c>
      <c r="M480" s="128" t="s">
        <v>24</v>
      </c>
      <c r="N480" s="150" t="s">
        <v>164</v>
      </c>
      <c r="O480" s="153" t="s">
        <v>165</v>
      </c>
      <c r="P480" s="153" t="s">
        <v>35</v>
      </c>
      <c r="Q480" s="39" t="s">
        <v>1019</v>
      </c>
      <c r="R480" s="40" t="s">
        <v>1020</v>
      </c>
      <c r="S480" s="64">
        <v>1</v>
      </c>
      <c r="T480" s="87" t="s">
        <v>1011</v>
      </c>
      <c r="U480" s="77" t="s">
        <v>1021</v>
      </c>
      <c r="V480" s="87">
        <v>115</v>
      </c>
      <c r="W480" s="48">
        <f>rv_32</f>
        <v>0.32</v>
      </c>
      <c r="X480" s="68">
        <f t="shared" si="97"/>
        <v>78.199999999999989</v>
      </c>
      <c r="Y480" s="68"/>
      <c r="Z480" s="24"/>
      <c r="AA480" s="24"/>
      <c r="AB480" s="137" t="s">
        <v>24</v>
      </c>
      <c r="AC480" s="128" t="s">
        <v>24</v>
      </c>
      <c r="AD480" s="150" t="s">
        <v>164</v>
      </c>
      <c r="AE480" s="153" t="s">
        <v>165</v>
      </c>
      <c r="AF480" s="153" t="s">
        <v>35</v>
      </c>
    </row>
    <row r="481" spans="1:32">
      <c r="A481" s="18" t="s">
        <v>1022</v>
      </c>
      <c r="B481" s="19" t="s">
        <v>1023</v>
      </c>
      <c r="C481" s="56">
        <v>1</v>
      </c>
      <c r="D481" s="85" t="s">
        <v>1011</v>
      </c>
      <c r="E481" s="77" t="s">
        <v>1024</v>
      </c>
      <c r="F481" s="85">
        <v>229</v>
      </c>
      <c r="G481" s="32">
        <f>rv_32</f>
        <v>0.32</v>
      </c>
      <c r="H481" s="68">
        <f t="shared" si="96"/>
        <v>155.72</v>
      </c>
      <c r="I481" s="68"/>
      <c r="J481" s="24"/>
      <c r="K481" s="24"/>
      <c r="L481" s="137" t="s">
        <v>24</v>
      </c>
      <c r="M481" s="128" t="s">
        <v>24</v>
      </c>
      <c r="N481" s="150" t="s">
        <v>164</v>
      </c>
      <c r="O481" s="153" t="s">
        <v>165</v>
      </c>
      <c r="P481" s="153" t="s">
        <v>35</v>
      </c>
      <c r="Q481" s="39" t="s">
        <v>1022</v>
      </c>
      <c r="R481" s="40" t="s">
        <v>1023</v>
      </c>
      <c r="S481" s="64">
        <v>1</v>
      </c>
      <c r="T481" s="87" t="s">
        <v>1011</v>
      </c>
      <c r="U481" s="77" t="s">
        <v>1024</v>
      </c>
      <c r="V481" s="87">
        <v>229</v>
      </c>
      <c r="W481" s="48">
        <f>rv_32</f>
        <v>0.32</v>
      </c>
      <c r="X481" s="68">
        <f t="shared" si="97"/>
        <v>155.72</v>
      </c>
      <c r="Y481" s="68"/>
      <c r="Z481" s="24"/>
      <c r="AA481" s="24"/>
      <c r="AB481" s="137" t="s">
        <v>24</v>
      </c>
      <c r="AC481" s="128" t="s">
        <v>24</v>
      </c>
      <c r="AD481" s="150" t="s">
        <v>164</v>
      </c>
      <c r="AE481" s="153" t="s">
        <v>165</v>
      </c>
      <c r="AF481" s="153" t="s">
        <v>35</v>
      </c>
    </row>
    <row r="482" spans="1:32">
      <c r="A482" s="176" t="s">
        <v>1025</v>
      </c>
      <c r="B482" s="169" t="s">
        <v>1026</v>
      </c>
      <c r="C482" s="170">
        <v>1</v>
      </c>
      <c r="D482" s="171" t="s">
        <v>22</v>
      </c>
      <c r="E482" s="177" t="s">
        <v>1025</v>
      </c>
      <c r="F482" s="171">
        <v>4582.5</v>
      </c>
      <c r="G482" s="172">
        <f>rv_imp</f>
        <v>0.15</v>
      </c>
      <c r="H482" s="178">
        <f t="shared" si="96"/>
        <v>3895.125</v>
      </c>
      <c r="I482" s="178" t="s">
        <v>1027</v>
      </c>
      <c r="J482" s="179">
        <v>199</v>
      </c>
      <c r="K482" s="179">
        <f>H482+J482</f>
        <v>4094.125</v>
      </c>
      <c r="L482" s="139" t="s">
        <v>24</v>
      </c>
      <c r="M482" s="129">
        <v>2.5</v>
      </c>
      <c r="N482" s="151" t="s">
        <v>1028</v>
      </c>
      <c r="O482" s="20" t="s">
        <v>643</v>
      </c>
      <c r="P482" s="153" t="s">
        <v>1029</v>
      </c>
      <c r="Q482" s="194" t="s">
        <v>1025</v>
      </c>
      <c r="R482" s="195" t="s">
        <v>1026</v>
      </c>
      <c r="S482" s="196">
        <v>1</v>
      </c>
      <c r="T482" s="198" t="s">
        <v>22</v>
      </c>
      <c r="U482" s="177" t="s">
        <v>1025</v>
      </c>
      <c r="V482" s="198">
        <v>4582.5</v>
      </c>
      <c r="W482" s="199">
        <f>rv_imp</f>
        <v>0.15</v>
      </c>
      <c r="X482" s="178">
        <f t="shared" si="97"/>
        <v>3895.125</v>
      </c>
      <c r="Y482" s="178" t="s">
        <v>1027</v>
      </c>
      <c r="Z482" s="179">
        <v>199</v>
      </c>
      <c r="AA482" s="179">
        <f>X482+Z482</f>
        <v>4094.125</v>
      </c>
      <c r="AB482" s="139" t="s">
        <v>24</v>
      </c>
      <c r="AC482" s="129">
        <v>2.5</v>
      </c>
      <c r="AD482" s="150" t="s">
        <v>1028</v>
      </c>
      <c r="AE482" s="153" t="s">
        <v>643</v>
      </c>
      <c r="AF482" s="153" t="s">
        <v>1029</v>
      </c>
    </row>
    <row r="483" spans="1:32">
      <c r="A483" s="34" t="s">
        <v>1027</v>
      </c>
      <c r="B483" s="17" t="s">
        <v>1030</v>
      </c>
      <c r="C483" s="73">
        <v>1</v>
      </c>
      <c r="D483" s="84" t="s">
        <v>29</v>
      </c>
      <c r="E483" s="102" t="s">
        <v>1027</v>
      </c>
      <c r="F483" s="84"/>
      <c r="G483" s="110"/>
      <c r="H483" s="115">
        <v>199</v>
      </c>
      <c r="I483" s="115"/>
      <c r="J483" s="125"/>
      <c r="K483" s="125"/>
      <c r="L483" s="136" t="s">
        <v>24</v>
      </c>
      <c r="M483" s="128" t="s">
        <v>24</v>
      </c>
      <c r="N483" s="150" t="s">
        <v>30</v>
      </c>
      <c r="O483" s="153" t="s">
        <v>31</v>
      </c>
      <c r="P483" s="153" t="s">
        <v>646</v>
      </c>
      <c r="Q483" s="41" t="s">
        <v>1027</v>
      </c>
      <c r="R483" s="42" t="s">
        <v>1030</v>
      </c>
      <c r="S483" s="76">
        <v>1</v>
      </c>
      <c r="T483" s="88" t="s">
        <v>29</v>
      </c>
      <c r="U483" s="102" t="s">
        <v>1027</v>
      </c>
      <c r="V483" s="88"/>
      <c r="W483" s="220"/>
      <c r="X483" s="115">
        <v>199</v>
      </c>
      <c r="Y483" s="115"/>
      <c r="Z483" s="125"/>
      <c r="AA483" s="125"/>
      <c r="AB483" s="136" t="s">
        <v>24</v>
      </c>
      <c r="AC483" s="128" t="s">
        <v>24</v>
      </c>
      <c r="AD483" s="150" t="s">
        <v>30</v>
      </c>
      <c r="AE483" s="153" t="s">
        <v>31</v>
      </c>
      <c r="AF483" s="153" t="s">
        <v>646</v>
      </c>
    </row>
    <row r="484" spans="1:32">
      <c r="A484" s="18" t="s">
        <v>1031</v>
      </c>
      <c r="B484" s="19" t="s">
        <v>1032</v>
      </c>
      <c r="C484" s="56">
        <v>1</v>
      </c>
      <c r="D484" s="85" t="s">
        <v>22</v>
      </c>
      <c r="E484" s="77" t="s">
        <v>24</v>
      </c>
      <c r="F484" s="157">
        <v>766.67</v>
      </c>
      <c r="G484" s="32">
        <f t="shared" ref="G484:G494" si="113">rv_imp_cto</f>
        <v>0.12</v>
      </c>
      <c r="H484" s="68">
        <f t="shared" ref="H484:H496" si="114">F484-(F484*G484)</f>
        <v>674.66959999999995</v>
      </c>
      <c r="I484" s="92"/>
      <c r="J484" s="128"/>
      <c r="K484" s="128"/>
      <c r="L484" s="130" t="s">
        <v>24</v>
      </c>
      <c r="M484" s="128" t="s">
        <v>24</v>
      </c>
      <c r="N484" s="151" t="s">
        <v>1028</v>
      </c>
      <c r="O484" s="20" t="s">
        <v>643</v>
      </c>
      <c r="P484" s="153" t="s">
        <v>1029</v>
      </c>
      <c r="Q484" s="39" t="s">
        <v>1031</v>
      </c>
      <c r="R484" s="40" t="s">
        <v>1032</v>
      </c>
      <c r="S484" s="64">
        <v>1</v>
      </c>
      <c r="T484" s="87" t="s">
        <v>22</v>
      </c>
      <c r="U484" s="77" t="s">
        <v>24</v>
      </c>
      <c r="V484" s="98">
        <v>833.33</v>
      </c>
      <c r="W484" s="48">
        <f t="shared" ref="W484:W494" si="115">rv_imp_cto</f>
        <v>0.12</v>
      </c>
      <c r="X484" s="68">
        <f t="shared" ref="X484:X496" si="116">V484-(V484*W484)</f>
        <v>733.33040000000005</v>
      </c>
      <c r="Y484" s="92"/>
      <c r="Z484" s="128"/>
      <c r="AA484" s="128"/>
      <c r="AB484" s="130" t="s">
        <v>24</v>
      </c>
      <c r="AC484" s="128" t="s">
        <v>24</v>
      </c>
      <c r="AD484" s="150" t="s">
        <v>1028</v>
      </c>
      <c r="AE484" s="153" t="s">
        <v>643</v>
      </c>
      <c r="AF484" s="153" t="s">
        <v>1029</v>
      </c>
    </row>
    <row r="485" spans="1:32">
      <c r="A485" s="18" t="s">
        <v>1033</v>
      </c>
      <c r="B485" s="19" t="s">
        <v>1034</v>
      </c>
      <c r="C485" s="56">
        <v>1</v>
      </c>
      <c r="D485" s="85" t="s">
        <v>22</v>
      </c>
      <c r="E485" s="77" t="s">
        <v>24</v>
      </c>
      <c r="F485" s="157">
        <v>1533.33</v>
      </c>
      <c r="G485" s="32">
        <f t="shared" si="113"/>
        <v>0.12</v>
      </c>
      <c r="H485" s="68">
        <f t="shared" si="114"/>
        <v>1349.3303999999998</v>
      </c>
      <c r="I485" s="92"/>
      <c r="J485" s="128"/>
      <c r="K485" s="128"/>
      <c r="L485" s="130" t="s">
        <v>24</v>
      </c>
      <c r="M485" s="128" t="s">
        <v>24</v>
      </c>
      <c r="N485" s="151" t="s">
        <v>1028</v>
      </c>
      <c r="O485" s="20" t="s">
        <v>643</v>
      </c>
      <c r="P485" s="153" t="s">
        <v>1029</v>
      </c>
      <c r="Q485" s="39" t="s">
        <v>1033</v>
      </c>
      <c r="R485" s="40" t="s">
        <v>1034</v>
      </c>
      <c r="S485" s="64">
        <v>1</v>
      </c>
      <c r="T485" s="87" t="s">
        <v>22</v>
      </c>
      <c r="U485" s="77" t="s">
        <v>24</v>
      </c>
      <c r="V485" s="98">
        <v>1666.67</v>
      </c>
      <c r="W485" s="48">
        <f t="shared" si="115"/>
        <v>0.12</v>
      </c>
      <c r="X485" s="68">
        <f t="shared" si="116"/>
        <v>1466.6696000000002</v>
      </c>
      <c r="Y485" s="92"/>
      <c r="Z485" s="128"/>
      <c r="AA485" s="128"/>
      <c r="AB485" s="130" t="s">
        <v>24</v>
      </c>
      <c r="AC485" s="128" t="s">
        <v>24</v>
      </c>
      <c r="AD485" s="150" t="s">
        <v>1028</v>
      </c>
      <c r="AE485" s="153" t="s">
        <v>643</v>
      </c>
      <c r="AF485" s="153" t="s">
        <v>1029</v>
      </c>
    </row>
    <row r="486" spans="1:32">
      <c r="A486" s="18" t="s">
        <v>1035</v>
      </c>
      <c r="B486" s="19" t="s">
        <v>1036</v>
      </c>
      <c r="C486" s="56">
        <v>1</v>
      </c>
      <c r="D486" s="85" t="s">
        <v>22</v>
      </c>
      <c r="E486" s="77" t="s">
        <v>24</v>
      </c>
      <c r="F486" s="157">
        <v>383.33</v>
      </c>
      <c r="G486" s="32">
        <f t="shared" si="113"/>
        <v>0.12</v>
      </c>
      <c r="H486" s="68">
        <f t="shared" si="114"/>
        <v>337.3304</v>
      </c>
      <c r="I486" s="92"/>
      <c r="J486" s="128"/>
      <c r="K486" s="128"/>
      <c r="L486" s="130" t="s">
        <v>24</v>
      </c>
      <c r="M486" s="128" t="s">
        <v>24</v>
      </c>
      <c r="N486" s="151" t="s">
        <v>1028</v>
      </c>
      <c r="O486" s="20" t="s">
        <v>643</v>
      </c>
      <c r="P486" s="153" t="s">
        <v>1029</v>
      </c>
      <c r="Q486" s="39" t="s">
        <v>1035</v>
      </c>
      <c r="R486" s="40" t="s">
        <v>1036</v>
      </c>
      <c r="S486" s="64">
        <v>1</v>
      </c>
      <c r="T486" s="87" t="s">
        <v>22</v>
      </c>
      <c r="U486" s="77" t="s">
        <v>24</v>
      </c>
      <c r="V486" s="98">
        <v>416.67</v>
      </c>
      <c r="W486" s="48">
        <f t="shared" si="115"/>
        <v>0.12</v>
      </c>
      <c r="X486" s="68">
        <f t="shared" si="116"/>
        <v>366.6696</v>
      </c>
      <c r="Y486" s="92"/>
      <c r="Z486" s="128"/>
      <c r="AA486" s="128"/>
      <c r="AB486" s="130" t="s">
        <v>24</v>
      </c>
      <c r="AC486" s="128" t="s">
        <v>24</v>
      </c>
      <c r="AD486" s="150" t="s">
        <v>1028</v>
      </c>
      <c r="AE486" s="153" t="s">
        <v>643</v>
      </c>
      <c r="AF486" s="153" t="s">
        <v>1029</v>
      </c>
    </row>
    <row r="487" spans="1:32">
      <c r="A487" s="18" t="s">
        <v>1037</v>
      </c>
      <c r="B487" s="19" t="s">
        <v>1038</v>
      </c>
      <c r="C487" s="56">
        <v>1</v>
      </c>
      <c r="D487" s="85" t="s">
        <v>22</v>
      </c>
      <c r="E487" s="77" t="s">
        <v>24</v>
      </c>
      <c r="F487" s="157">
        <v>1916.67</v>
      </c>
      <c r="G487" s="32">
        <f t="shared" si="113"/>
        <v>0.12</v>
      </c>
      <c r="H487" s="68">
        <f t="shared" si="114"/>
        <v>1686.6696000000002</v>
      </c>
      <c r="I487" s="92"/>
      <c r="J487" s="128"/>
      <c r="K487" s="128"/>
      <c r="L487" s="130" t="s">
        <v>24</v>
      </c>
      <c r="M487" s="128" t="s">
        <v>24</v>
      </c>
      <c r="N487" s="151" t="s">
        <v>1028</v>
      </c>
      <c r="O487" s="20" t="s">
        <v>643</v>
      </c>
      <c r="P487" s="153" t="s">
        <v>1029</v>
      </c>
      <c r="Q487" s="39" t="s">
        <v>1037</v>
      </c>
      <c r="R487" s="40" t="s">
        <v>1038</v>
      </c>
      <c r="S487" s="64">
        <v>1</v>
      </c>
      <c r="T487" s="87" t="s">
        <v>22</v>
      </c>
      <c r="U487" s="77" t="s">
        <v>24</v>
      </c>
      <c r="V487" s="98">
        <v>2083.33</v>
      </c>
      <c r="W487" s="48">
        <f t="shared" si="115"/>
        <v>0.12</v>
      </c>
      <c r="X487" s="68">
        <f t="shared" si="116"/>
        <v>1833.3303999999998</v>
      </c>
      <c r="Y487" s="92"/>
      <c r="Z487" s="128"/>
      <c r="AA487" s="128"/>
      <c r="AB487" s="130" t="s">
        <v>24</v>
      </c>
      <c r="AC487" s="128" t="s">
        <v>24</v>
      </c>
      <c r="AD487" s="150" t="s">
        <v>1028</v>
      </c>
      <c r="AE487" s="153" t="s">
        <v>643</v>
      </c>
      <c r="AF487" s="153" t="s">
        <v>1029</v>
      </c>
    </row>
    <row r="488" spans="1:32">
      <c r="A488" s="18" t="s">
        <v>1039</v>
      </c>
      <c r="B488" s="19" t="s">
        <v>1040</v>
      </c>
      <c r="C488" s="56">
        <v>1</v>
      </c>
      <c r="D488" s="85" t="s">
        <v>22</v>
      </c>
      <c r="E488" s="77" t="s">
        <v>24</v>
      </c>
      <c r="F488" s="157">
        <v>4983.33</v>
      </c>
      <c r="G488" s="32">
        <f t="shared" si="113"/>
        <v>0.12</v>
      </c>
      <c r="H488" s="68">
        <f t="shared" si="114"/>
        <v>4385.3303999999998</v>
      </c>
      <c r="I488" s="92"/>
      <c r="J488" s="128"/>
      <c r="K488" s="128"/>
      <c r="L488" s="130" t="s">
        <v>24</v>
      </c>
      <c r="M488" s="128" t="s">
        <v>24</v>
      </c>
      <c r="N488" s="151" t="s">
        <v>1028</v>
      </c>
      <c r="O488" s="20" t="s">
        <v>643</v>
      </c>
      <c r="P488" s="153" t="s">
        <v>1029</v>
      </c>
      <c r="Q488" s="39" t="s">
        <v>1039</v>
      </c>
      <c r="R488" s="40" t="s">
        <v>1040</v>
      </c>
      <c r="S488" s="64">
        <v>1</v>
      </c>
      <c r="T488" s="87" t="s">
        <v>22</v>
      </c>
      <c r="U488" s="77" t="s">
        <v>24</v>
      </c>
      <c r="V488" s="98">
        <v>5416.67</v>
      </c>
      <c r="W488" s="48">
        <f t="shared" si="115"/>
        <v>0.12</v>
      </c>
      <c r="X488" s="68">
        <f t="shared" si="116"/>
        <v>4766.6696000000002</v>
      </c>
      <c r="Y488" s="92"/>
      <c r="Z488" s="128"/>
      <c r="AA488" s="128"/>
      <c r="AB488" s="130" t="s">
        <v>24</v>
      </c>
      <c r="AC488" s="128" t="s">
        <v>24</v>
      </c>
      <c r="AD488" s="150" t="s">
        <v>1028</v>
      </c>
      <c r="AE488" s="153" t="s">
        <v>643</v>
      </c>
      <c r="AF488" s="153" t="s">
        <v>1029</v>
      </c>
    </row>
    <row r="489" spans="1:32">
      <c r="A489" s="18" t="s">
        <v>1041</v>
      </c>
      <c r="B489" s="19" t="s">
        <v>1042</v>
      </c>
      <c r="C489" s="56">
        <v>1</v>
      </c>
      <c r="D489" s="85" t="s">
        <v>22</v>
      </c>
      <c r="E489" s="77" t="s">
        <v>24</v>
      </c>
      <c r="F489" s="157">
        <v>550</v>
      </c>
      <c r="G489" s="32">
        <f t="shared" si="113"/>
        <v>0.12</v>
      </c>
      <c r="H489" s="68">
        <f t="shared" si="114"/>
        <v>484</v>
      </c>
      <c r="I489" s="92"/>
      <c r="J489" s="128"/>
      <c r="K489" s="128"/>
      <c r="L489" s="130" t="s">
        <v>24</v>
      </c>
      <c r="M489" s="128" t="s">
        <v>24</v>
      </c>
      <c r="N489" s="151" t="s">
        <v>1028</v>
      </c>
      <c r="O489" s="20" t="s">
        <v>643</v>
      </c>
      <c r="P489" s="153" t="s">
        <v>1029</v>
      </c>
      <c r="Q489" s="39" t="s">
        <v>1041</v>
      </c>
      <c r="R489" s="40" t="s">
        <v>1042</v>
      </c>
      <c r="S489" s="64">
        <v>1</v>
      </c>
      <c r="T489" s="87" t="s">
        <v>22</v>
      </c>
      <c r="U489" s="77" t="s">
        <v>24</v>
      </c>
      <c r="V489" s="98">
        <v>595.83000000000004</v>
      </c>
      <c r="W489" s="48">
        <f t="shared" si="115"/>
        <v>0.12</v>
      </c>
      <c r="X489" s="68">
        <f t="shared" si="116"/>
        <v>524.33040000000005</v>
      </c>
      <c r="Y489" s="92"/>
      <c r="Z489" s="128"/>
      <c r="AA489" s="128"/>
      <c r="AB489" s="130" t="s">
        <v>24</v>
      </c>
      <c r="AC489" s="128" t="s">
        <v>24</v>
      </c>
      <c r="AD489" s="150" t="s">
        <v>1028</v>
      </c>
      <c r="AE489" s="153" t="s">
        <v>643</v>
      </c>
      <c r="AF489" s="153" t="s">
        <v>1029</v>
      </c>
    </row>
    <row r="490" spans="1:32">
      <c r="A490" s="18" t="s">
        <v>1043</v>
      </c>
      <c r="B490" s="19" t="s">
        <v>1044</v>
      </c>
      <c r="C490" s="56">
        <v>1</v>
      </c>
      <c r="D490" s="85" t="s">
        <v>22</v>
      </c>
      <c r="E490" s="77" t="s">
        <v>24</v>
      </c>
      <c r="F490" s="157">
        <v>700</v>
      </c>
      <c r="G490" s="32">
        <f t="shared" si="113"/>
        <v>0.12</v>
      </c>
      <c r="H490" s="68">
        <f t="shared" si="114"/>
        <v>616</v>
      </c>
      <c r="I490" s="92"/>
      <c r="J490" s="128"/>
      <c r="K490" s="128"/>
      <c r="L490" s="130" t="s">
        <v>24</v>
      </c>
      <c r="M490" s="128" t="s">
        <v>24</v>
      </c>
      <c r="N490" s="151" t="s">
        <v>1028</v>
      </c>
      <c r="O490" s="20" t="s">
        <v>643</v>
      </c>
      <c r="P490" s="153" t="s">
        <v>1029</v>
      </c>
      <c r="Q490" s="39" t="s">
        <v>1043</v>
      </c>
      <c r="R490" s="40" t="s">
        <v>1044</v>
      </c>
      <c r="S490" s="64">
        <v>1</v>
      </c>
      <c r="T490" s="87" t="s">
        <v>22</v>
      </c>
      <c r="U490" s="77" t="s">
        <v>24</v>
      </c>
      <c r="V490" s="98">
        <v>758.33</v>
      </c>
      <c r="W490" s="48">
        <f t="shared" si="115"/>
        <v>0.12</v>
      </c>
      <c r="X490" s="68">
        <f t="shared" si="116"/>
        <v>667.33040000000005</v>
      </c>
      <c r="Y490" s="92"/>
      <c r="Z490" s="128"/>
      <c r="AA490" s="128"/>
      <c r="AB490" s="130" t="s">
        <v>24</v>
      </c>
      <c r="AC490" s="128" t="s">
        <v>24</v>
      </c>
      <c r="AD490" s="150" t="s">
        <v>1028</v>
      </c>
      <c r="AE490" s="153" t="s">
        <v>643</v>
      </c>
      <c r="AF490" s="153" t="s">
        <v>1029</v>
      </c>
    </row>
    <row r="491" spans="1:32">
      <c r="A491" s="18" t="s">
        <v>1045</v>
      </c>
      <c r="B491" s="19" t="s">
        <v>1046</v>
      </c>
      <c r="C491" s="56">
        <v>1</v>
      </c>
      <c r="D491" s="85" t="s">
        <v>22</v>
      </c>
      <c r="E491" s="77" t="s">
        <v>24</v>
      </c>
      <c r="F491" s="157">
        <v>383.33</v>
      </c>
      <c r="G491" s="32">
        <f t="shared" si="113"/>
        <v>0.12</v>
      </c>
      <c r="H491" s="68">
        <f t="shared" si="114"/>
        <v>337.3304</v>
      </c>
      <c r="I491" s="92"/>
      <c r="J491" s="128"/>
      <c r="K491" s="128"/>
      <c r="L491" s="130" t="s">
        <v>24</v>
      </c>
      <c r="M491" s="128" t="s">
        <v>24</v>
      </c>
      <c r="N491" s="151" t="s">
        <v>1028</v>
      </c>
      <c r="O491" s="20" t="s">
        <v>643</v>
      </c>
      <c r="P491" s="153" t="s">
        <v>1029</v>
      </c>
      <c r="Q491" s="39" t="s">
        <v>1045</v>
      </c>
      <c r="R491" s="40" t="s">
        <v>1046</v>
      </c>
      <c r="S491" s="64">
        <v>1</v>
      </c>
      <c r="T491" s="87" t="s">
        <v>22</v>
      </c>
      <c r="U491" s="77" t="s">
        <v>24</v>
      </c>
      <c r="V491" s="98">
        <v>416.67</v>
      </c>
      <c r="W491" s="48">
        <f t="shared" si="115"/>
        <v>0.12</v>
      </c>
      <c r="X491" s="68">
        <f t="shared" si="116"/>
        <v>366.6696</v>
      </c>
      <c r="Y491" s="92"/>
      <c r="Z491" s="128"/>
      <c r="AA491" s="128"/>
      <c r="AB491" s="130" t="s">
        <v>24</v>
      </c>
      <c r="AC491" s="128" t="s">
        <v>24</v>
      </c>
      <c r="AD491" s="150" t="s">
        <v>1028</v>
      </c>
      <c r="AE491" s="153" t="s">
        <v>643</v>
      </c>
      <c r="AF491" s="153" t="s">
        <v>1029</v>
      </c>
    </row>
    <row r="492" spans="1:32">
      <c r="A492" s="18" t="s">
        <v>1047</v>
      </c>
      <c r="B492" s="19" t="s">
        <v>1048</v>
      </c>
      <c r="C492" s="56">
        <v>1</v>
      </c>
      <c r="D492" s="85" t="s">
        <v>22</v>
      </c>
      <c r="E492" s="77" t="s">
        <v>24</v>
      </c>
      <c r="F492" s="157">
        <v>958.33</v>
      </c>
      <c r="G492" s="32">
        <f t="shared" si="113"/>
        <v>0.12</v>
      </c>
      <c r="H492" s="68">
        <f t="shared" si="114"/>
        <v>843.33040000000005</v>
      </c>
      <c r="I492" s="92"/>
      <c r="J492" s="128"/>
      <c r="K492" s="128"/>
      <c r="L492" s="130" t="s">
        <v>24</v>
      </c>
      <c r="M492" s="128" t="s">
        <v>24</v>
      </c>
      <c r="N492" s="151" t="s">
        <v>1028</v>
      </c>
      <c r="O492" s="20" t="s">
        <v>643</v>
      </c>
      <c r="P492" s="153" t="s">
        <v>1029</v>
      </c>
      <c r="Q492" s="39" t="s">
        <v>1047</v>
      </c>
      <c r="R492" s="40" t="s">
        <v>1048</v>
      </c>
      <c r="S492" s="64">
        <v>1</v>
      </c>
      <c r="T492" s="87" t="s">
        <v>22</v>
      </c>
      <c r="U492" s="77" t="s">
        <v>24</v>
      </c>
      <c r="V492" s="98">
        <v>1041.67</v>
      </c>
      <c r="W492" s="48">
        <f t="shared" si="115"/>
        <v>0.12</v>
      </c>
      <c r="X492" s="68">
        <f t="shared" si="116"/>
        <v>916.66960000000006</v>
      </c>
      <c r="Y492" s="92"/>
      <c r="Z492" s="128"/>
      <c r="AA492" s="128"/>
      <c r="AB492" s="130" t="s">
        <v>24</v>
      </c>
      <c r="AC492" s="128" t="s">
        <v>24</v>
      </c>
      <c r="AD492" s="150" t="s">
        <v>1028</v>
      </c>
      <c r="AE492" s="153" t="s">
        <v>643</v>
      </c>
      <c r="AF492" s="153" t="s">
        <v>1029</v>
      </c>
    </row>
    <row r="493" spans="1:32">
      <c r="A493" s="18" t="s">
        <v>1049</v>
      </c>
      <c r="B493" s="19" t="s">
        <v>1050</v>
      </c>
      <c r="C493" s="56">
        <v>1</v>
      </c>
      <c r="D493" s="85" t="s">
        <v>22</v>
      </c>
      <c r="E493" s="77" t="s">
        <v>24</v>
      </c>
      <c r="F493" s="157">
        <v>41.67</v>
      </c>
      <c r="G493" s="32">
        <f t="shared" si="113"/>
        <v>0.12</v>
      </c>
      <c r="H493" s="68">
        <f t="shared" si="114"/>
        <v>36.669600000000003</v>
      </c>
      <c r="I493" s="92"/>
      <c r="J493" s="128"/>
      <c r="K493" s="128"/>
      <c r="L493" s="130" t="s">
        <v>24</v>
      </c>
      <c r="M493" s="128" t="s">
        <v>24</v>
      </c>
      <c r="N493" s="151" t="s">
        <v>1028</v>
      </c>
      <c r="O493" s="20" t="s">
        <v>643</v>
      </c>
      <c r="P493" s="153" t="s">
        <v>1029</v>
      </c>
      <c r="Q493" s="39" t="s">
        <v>1049</v>
      </c>
      <c r="R493" s="40" t="s">
        <v>1050</v>
      </c>
      <c r="S493" s="64">
        <v>1</v>
      </c>
      <c r="T493" s="87" t="s">
        <v>22</v>
      </c>
      <c r="U493" s="77" t="s">
        <v>24</v>
      </c>
      <c r="V493" s="98">
        <v>41.67</v>
      </c>
      <c r="W493" s="48">
        <f t="shared" si="115"/>
        <v>0.12</v>
      </c>
      <c r="X493" s="68">
        <f t="shared" si="116"/>
        <v>36.669600000000003</v>
      </c>
      <c r="Y493" s="92"/>
      <c r="Z493" s="128"/>
      <c r="AA493" s="128"/>
      <c r="AB493" s="130" t="s">
        <v>24</v>
      </c>
      <c r="AC493" s="128" t="s">
        <v>24</v>
      </c>
      <c r="AD493" s="150" t="s">
        <v>1028</v>
      </c>
      <c r="AE493" s="153" t="s">
        <v>643</v>
      </c>
      <c r="AF493" s="153" t="s">
        <v>1029</v>
      </c>
    </row>
    <row r="494" spans="1:32">
      <c r="A494" s="18" t="s">
        <v>1051</v>
      </c>
      <c r="B494" s="19" t="s">
        <v>1052</v>
      </c>
      <c r="C494" s="56">
        <v>1</v>
      </c>
      <c r="D494" s="85" t="s">
        <v>22</v>
      </c>
      <c r="E494" s="77" t="s">
        <v>24</v>
      </c>
      <c r="F494" s="157">
        <v>124.17</v>
      </c>
      <c r="G494" s="32">
        <f t="shared" si="113"/>
        <v>0.12</v>
      </c>
      <c r="H494" s="68">
        <f t="shared" si="114"/>
        <v>109.2696</v>
      </c>
      <c r="I494" s="92"/>
      <c r="J494" s="128"/>
      <c r="K494" s="128"/>
      <c r="L494" s="130" t="s">
        <v>24</v>
      </c>
      <c r="M494" s="128" t="s">
        <v>24</v>
      </c>
      <c r="N494" s="151" t="s">
        <v>1028</v>
      </c>
      <c r="O494" s="20" t="s">
        <v>643</v>
      </c>
      <c r="P494" s="153" t="s">
        <v>1029</v>
      </c>
      <c r="Q494" s="39" t="s">
        <v>1051</v>
      </c>
      <c r="R494" s="40" t="s">
        <v>1052</v>
      </c>
      <c r="S494" s="64">
        <v>1</v>
      </c>
      <c r="T494" s="87" t="s">
        <v>22</v>
      </c>
      <c r="U494" s="77" t="s">
        <v>24</v>
      </c>
      <c r="V494" s="98">
        <v>124.17</v>
      </c>
      <c r="W494" s="48">
        <f t="shared" si="115"/>
        <v>0.12</v>
      </c>
      <c r="X494" s="68">
        <f t="shared" si="116"/>
        <v>109.2696</v>
      </c>
      <c r="Y494" s="92"/>
      <c r="Z494" s="128"/>
      <c r="AA494" s="128"/>
      <c r="AB494" s="130" t="s">
        <v>24</v>
      </c>
      <c r="AC494" s="128" t="s">
        <v>24</v>
      </c>
      <c r="AD494" s="150" t="s">
        <v>1028</v>
      </c>
      <c r="AE494" s="153" t="s">
        <v>643</v>
      </c>
      <c r="AF494" s="153" t="s">
        <v>1029</v>
      </c>
    </row>
    <row r="495" spans="1:32">
      <c r="A495" s="18" t="s">
        <v>1053</v>
      </c>
      <c r="B495" s="19" t="s">
        <v>1054</v>
      </c>
      <c r="C495" s="56">
        <v>1</v>
      </c>
      <c r="D495" s="85" t="s">
        <v>22</v>
      </c>
      <c r="E495" s="77" t="s">
        <v>24</v>
      </c>
      <c r="F495" s="157"/>
      <c r="G495" s="32"/>
      <c r="H495" s="68">
        <f t="shared" si="114"/>
        <v>0</v>
      </c>
      <c r="I495" s="92"/>
      <c r="J495" s="128"/>
      <c r="K495" s="128"/>
      <c r="L495" s="130" t="s">
        <v>24</v>
      </c>
      <c r="M495" s="128" t="s">
        <v>24</v>
      </c>
      <c r="N495" s="151" t="s">
        <v>1028</v>
      </c>
      <c r="O495" s="20" t="s">
        <v>643</v>
      </c>
      <c r="P495" s="153" t="s">
        <v>1029</v>
      </c>
      <c r="Q495" s="39" t="s">
        <v>1053</v>
      </c>
      <c r="R495" s="40" t="s">
        <v>1054</v>
      </c>
      <c r="S495" s="64">
        <v>1</v>
      </c>
      <c r="T495" s="87" t="s">
        <v>22</v>
      </c>
      <c r="U495" s="77" t="s">
        <v>24</v>
      </c>
      <c r="V495" s="98"/>
      <c r="W495" s="48"/>
      <c r="X495" s="68">
        <f t="shared" si="116"/>
        <v>0</v>
      </c>
      <c r="Y495" s="92"/>
      <c r="Z495" s="128"/>
      <c r="AA495" s="128"/>
      <c r="AB495" s="130" t="s">
        <v>24</v>
      </c>
      <c r="AC495" s="128" t="s">
        <v>24</v>
      </c>
      <c r="AD495" s="150" t="s">
        <v>1028</v>
      </c>
      <c r="AE495" s="153" t="s">
        <v>643</v>
      </c>
      <c r="AF495" s="153" t="s">
        <v>1029</v>
      </c>
    </row>
    <row r="496" spans="1:32">
      <c r="A496" s="18" t="s">
        <v>1055</v>
      </c>
      <c r="B496" s="19" t="s">
        <v>1056</v>
      </c>
      <c r="C496" s="56">
        <v>1</v>
      </c>
      <c r="D496" s="85" t="s">
        <v>22</v>
      </c>
      <c r="E496" s="77" t="s">
        <v>24</v>
      </c>
      <c r="F496" s="85"/>
      <c r="G496" s="32"/>
      <c r="H496" s="68">
        <f t="shared" si="114"/>
        <v>0</v>
      </c>
      <c r="I496" s="92"/>
      <c r="J496" s="128"/>
      <c r="K496" s="128"/>
      <c r="L496" s="128" t="s">
        <v>24</v>
      </c>
      <c r="M496" s="128" t="s">
        <v>24</v>
      </c>
      <c r="N496" s="150" t="s">
        <v>1028</v>
      </c>
      <c r="O496" s="153" t="s">
        <v>643</v>
      </c>
      <c r="P496" s="153" t="s">
        <v>1029</v>
      </c>
      <c r="Q496" s="39" t="s">
        <v>1055</v>
      </c>
      <c r="R496" s="40" t="s">
        <v>1056</v>
      </c>
      <c r="S496" s="64">
        <v>1</v>
      </c>
      <c r="T496" s="87" t="s">
        <v>22</v>
      </c>
      <c r="U496" s="77" t="s">
        <v>24</v>
      </c>
      <c r="V496" s="87"/>
      <c r="W496" s="48"/>
      <c r="X496" s="68">
        <f t="shared" si="116"/>
        <v>0</v>
      </c>
      <c r="Y496" s="92"/>
      <c r="Z496" s="128"/>
      <c r="AA496" s="128"/>
      <c r="AB496" s="128" t="s">
        <v>24</v>
      </c>
      <c r="AC496" s="128" t="s">
        <v>24</v>
      </c>
      <c r="AD496" s="150" t="s">
        <v>1028</v>
      </c>
      <c r="AE496" s="153" t="s">
        <v>643</v>
      </c>
      <c r="AF496" s="153" t="s">
        <v>1029</v>
      </c>
    </row>
    <row r="497" spans="1:32">
      <c r="A497" s="16" t="s">
        <v>1057</v>
      </c>
      <c r="B497" s="17" t="s">
        <v>1058</v>
      </c>
      <c r="C497" s="73">
        <v>1</v>
      </c>
      <c r="D497" s="84" t="s">
        <v>29</v>
      </c>
      <c r="E497" s="102" t="s">
        <v>1057</v>
      </c>
      <c r="F497" s="84"/>
      <c r="G497" s="110"/>
      <c r="H497" s="115">
        <v>100</v>
      </c>
      <c r="I497" s="68"/>
      <c r="J497" s="24"/>
      <c r="K497" s="24"/>
      <c r="L497" s="137" t="s">
        <v>24</v>
      </c>
      <c r="M497" s="128" t="s">
        <v>24</v>
      </c>
      <c r="N497" s="150" t="s">
        <v>30</v>
      </c>
      <c r="O497" s="153" t="s">
        <v>31</v>
      </c>
      <c r="P497" s="153" t="s">
        <v>646</v>
      </c>
      <c r="Q497" s="44" t="s">
        <v>1057</v>
      </c>
      <c r="R497" s="42" t="s">
        <v>1058</v>
      </c>
      <c r="S497" s="76">
        <v>1</v>
      </c>
      <c r="T497" s="88" t="s">
        <v>29</v>
      </c>
      <c r="U497" s="102" t="s">
        <v>1057</v>
      </c>
      <c r="V497" s="88"/>
      <c r="W497" s="220"/>
      <c r="X497" s="115">
        <v>100</v>
      </c>
      <c r="Y497" s="68"/>
      <c r="Z497" s="24"/>
      <c r="AA497" s="24"/>
      <c r="AB497" s="137" t="s">
        <v>24</v>
      </c>
      <c r="AC497" s="128" t="s">
        <v>24</v>
      </c>
      <c r="AD497" s="150" t="s">
        <v>30</v>
      </c>
      <c r="AE497" s="153" t="s">
        <v>31</v>
      </c>
      <c r="AF497" s="153" t="s">
        <v>646</v>
      </c>
    </row>
    <row r="498" spans="1:32">
      <c r="A498" s="16" t="s">
        <v>1059</v>
      </c>
      <c r="B498" s="17" t="s">
        <v>1060</v>
      </c>
      <c r="C498" s="73">
        <v>1</v>
      </c>
      <c r="D498" s="84" t="s">
        <v>29</v>
      </c>
      <c r="E498" s="102" t="s">
        <v>1059</v>
      </c>
      <c r="F498" s="84"/>
      <c r="G498" s="110"/>
      <c r="H498" s="115">
        <v>216</v>
      </c>
      <c r="I498" s="68"/>
      <c r="J498" s="24"/>
      <c r="K498" s="24"/>
      <c r="L498" s="137" t="s">
        <v>24</v>
      </c>
      <c r="M498" s="128" t="s">
        <v>24</v>
      </c>
      <c r="N498" s="150" t="s">
        <v>30</v>
      </c>
      <c r="O498" s="153" t="s">
        <v>31</v>
      </c>
      <c r="P498" s="153" t="s">
        <v>646</v>
      </c>
      <c r="Q498" s="44" t="s">
        <v>1059</v>
      </c>
      <c r="R498" s="42" t="s">
        <v>1060</v>
      </c>
      <c r="S498" s="76">
        <v>1</v>
      </c>
      <c r="T498" s="88" t="s">
        <v>29</v>
      </c>
      <c r="U498" s="102" t="s">
        <v>1059</v>
      </c>
      <c r="V498" s="88"/>
      <c r="W498" s="220"/>
      <c r="X498" s="115">
        <v>216</v>
      </c>
      <c r="Y498" s="68"/>
      <c r="Z498" s="24"/>
      <c r="AA498" s="24"/>
      <c r="AB498" s="137" t="s">
        <v>24</v>
      </c>
      <c r="AC498" s="128" t="s">
        <v>24</v>
      </c>
      <c r="AD498" s="150" t="s">
        <v>30</v>
      </c>
      <c r="AE498" s="153" t="s">
        <v>31</v>
      </c>
      <c r="AF498" s="153" t="s">
        <v>646</v>
      </c>
    </row>
    <row r="499" spans="1:32">
      <c r="A499" s="16" t="s">
        <v>1061</v>
      </c>
      <c r="B499" s="17" t="s">
        <v>1062</v>
      </c>
      <c r="C499" s="73">
        <v>1</v>
      </c>
      <c r="D499" s="84" t="s">
        <v>29</v>
      </c>
      <c r="E499" s="102" t="s">
        <v>1061</v>
      </c>
      <c r="F499" s="84"/>
      <c r="G499" s="110"/>
      <c r="H499" s="115">
        <v>340</v>
      </c>
      <c r="I499" s="68"/>
      <c r="J499" s="24"/>
      <c r="K499" s="24"/>
      <c r="L499" s="137" t="s">
        <v>24</v>
      </c>
      <c r="M499" s="128" t="s">
        <v>24</v>
      </c>
      <c r="N499" s="150" t="s">
        <v>30</v>
      </c>
      <c r="O499" s="153" t="s">
        <v>31</v>
      </c>
      <c r="P499" s="153" t="s">
        <v>646</v>
      </c>
      <c r="Q499" s="44" t="s">
        <v>1061</v>
      </c>
      <c r="R499" s="42" t="s">
        <v>1062</v>
      </c>
      <c r="S499" s="76">
        <v>1</v>
      </c>
      <c r="T499" s="88" t="s">
        <v>29</v>
      </c>
      <c r="U499" s="102" t="s">
        <v>1061</v>
      </c>
      <c r="V499" s="88"/>
      <c r="W499" s="220"/>
      <c r="X499" s="115">
        <v>340</v>
      </c>
      <c r="Y499" s="68"/>
      <c r="Z499" s="24"/>
      <c r="AA499" s="24"/>
      <c r="AB499" s="137" t="s">
        <v>24</v>
      </c>
      <c r="AC499" s="128" t="s">
        <v>24</v>
      </c>
      <c r="AD499" s="150" t="s">
        <v>30</v>
      </c>
      <c r="AE499" s="153" t="s">
        <v>31</v>
      </c>
      <c r="AF499" s="153" t="s">
        <v>646</v>
      </c>
    </row>
    <row r="500" spans="1:32">
      <c r="A500" s="16" t="s">
        <v>1063</v>
      </c>
      <c r="B500" s="17" t="s">
        <v>1064</v>
      </c>
      <c r="C500" s="73">
        <v>1</v>
      </c>
      <c r="D500" s="84" t="s">
        <v>29</v>
      </c>
      <c r="E500" s="102" t="s">
        <v>1063</v>
      </c>
      <c r="F500" s="84"/>
      <c r="G500" s="110"/>
      <c r="H500" s="115">
        <v>500</v>
      </c>
      <c r="I500" s="68"/>
      <c r="J500" s="24"/>
      <c r="K500" s="24"/>
      <c r="L500" s="137" t="s">
        <v>24</v>
      </c>
      <c r="M500" s="128" t="s">
        <v>24</v>
      </c>
      <c r="N500" s="150" t="s">
        <v>30</v>
      </c>
      <c r="O500" s="153" t="s">
        <v>31</v>
      </c>
      <c r="P500" s="153" t="s">
        <v>646</v>
      </c>
      <c r="Q500" s="44" t="s">
        <v>1063</v>
      </c>
      <c r="R500" s="42" t="s">
        <v>1064</v>
      </c>
      <c r="S500" s="76">
        <v>1</v>
      </c>
      <c r="T500" s="88" t="s">
        <v>29</v>
      </c>
      <c r="U500" s="102" t="s">
        <v>1063</v>
      </c>
      <c r="V500" s="88"/>
      <c r="W500" s="220"/>
      <c r="X500" s="115">
        <v>500</v>
      </c>
      <c r="Y500" s="68"/>
      <c r="Z500" s="24"/>
      <c r="AA500" s="24"/>
      <c r="AB500" s="137" t="s">
        <v>24</v>
      </c>
      <c r="AC500" s="128" t="s">
        <v>24</v>
      </c>
      <c r="AD500" s="150" t="s">
        <v>30</v>
      </c>
      <c r="AE500" s="153" t="s">
        <v>31</v>
      </c>
      <c r="AF500" s="153" t="s">
        <v>646</v>
      </c>
    </row>
    <row r="501" spans="1:32">
      <c r="A501" s="16" t="s">
        <v>1065</v>
      </c>
      <c r="B501" s="17" t="s">
        <v>1066</v>
      </c>
      <c r="C501" s="73">
        <v>1</v>
      </c>
      <c r="D501" s="84" t="s">
        <v>29</v>
      </c>
      <c r="E501" s="102" t="s">
        <v>1065</v>
      </c>
      <c r="F501" s="84"/>
      <c r="G501" s="110"/>
      <c r="H501" s="115">
        <v>20</v>
      </c>
      <c r="I501" s="68"/>
      <c r="J501" s="24"/>
      <c r="K501" s="24"/>
      <c r="L501" s="137" t="s">
        <v>24</v>
      </c>
      <c r="M501" s="128" t="s">
        <v>24</v>
      </c>
      <c r="N501" s="150" t="s">
        <v>30</v>
      </c>
      <c r="O501" s="153" t="s">
        <v>31</v>
      </c>
      <c r="P501" s="153" t="s">
        <v>646</v>
      </c>
      <c r="Q501" s="44" t="s">
        <v>1065</v>
      </c>
      <c r="R501" s="42" t="s">
        <v>1066</v>
      </c>
      <c r="S501" s="76">
        <v>1</v>
      </c>
      <c r="T501" s="88" t="s">
        <v>29</v>
      </c>
      <c r="U501" s="102" t="s">
        <v>1065</v>
      </c>
      <c r="V501" s="88"/>
      <c r="W501" s="220"/>
      <c r="X501" s="115">
        <v>20</v>
      </c>
      <c r="Y501" s="68"/>
      <c r="Z501" s="24"/>
      <c r="AA501" s="24"/>
      <c r="AB501" s="137" t="s">
        <v>24</v>
      </c>
      <c r="AC501" s="128" t="s">
        <v>24</v>
      </c>
      <c r="AD501" s="150" t="s">
        <v>30</v>
      </c>
      <c r="AE501" s="153" t="s">
        <v>31</v>
      </c>
      <c r="AF501" s="153" t="s">
        <v>646</v>
      </c>
    </row>
    <row r="502" spans="1:32">
      <c r="A502" s="16" t="s">
        <v>1067</v>
      </c>
      <c r="B502" s="17" t="s">
        <v>1068</v>
      </c>
      <c r="C502" s="73">
        <v>1</v>
      </c>
      <c r="D502" s="84" t="s">
        <v>29</v>
      </c>
      <c r="E502" s="102" t="s">
        <v>1067</v>
      </c>
      <c r="F502" s="84"/>
      <c r="G502" s="110"/>
      <c r="H502" s="115">
        <v>140</v>
      </c>
      <c r="I502" s="68"/>
      <c r="J502" s="24"/>
      <c r="K502" s="24"/>
      <c r="L502" s="137" t="s">
        <v>24</v>
      </c>
      <c r="M502" s="128" t="s">
        <v>24</v>
      </c>
      <c r="N502" s="150" t="s">
        <v>30</v>
      </c>
      <c r="O502" s="153" t="s">
        <v>31</v>
      </c>
      <c r="P502" s="153" t="s">
        <v>646</v>
      </c>
      <c r="Q502" s="44" t="s">
        <v>1067</v>
      </c>
      <c r="R502" s="42" t="s">
        <v>1068</v>
      </c>
      <c r="S502" s="76">
        <v>1</v>
      </c>
      <c r="T502" s="88" t="s">
        <v>29</v>
      </c>
      <c r="U502" s="102" t="s">
        <v>1067</v>
      </c>
      <c r="V502" s="88"/>
      <c r="W502" s="220"/>
      <c r="X502" s="115">
        <v>140</v>
      </c>
      <c r="Y502" s="68"/>
      <c r="Z502" s="24"/>
      <c r="AA502" s="24"/>
      <c r="AB502" s="137" t="s">
        <v>24</v>
      </c>
      <c r="AC502" s="128" t="s">
        <v>24</v>
      </c>
      <c r="AD502" s="150" t="s">
        <v>30</v>
      </c>
      <c r="AE502" s="153" t="s">
        <v>31</v>
      </c>
      <c r="AF502" s="153" t="s">
        <v>646</v>
      </c>
    </row>
    <row r="503" spans="1:32">
      <c r="A503" s="16" t="s">
        <v>1069</v>
      </c>
      <c r="B503" s="17" t="s">
        <v>1070</v>
      </c>
      <c r="C503" s="73">
        <v>1</v>
      </c>
      <c r="D503" s="84" t="s">
        <v>29</v>
      </c>
      <c r="E503" s="102" t="s">
        <v>1069</v>
      </c>
      <c r="F503" s="84"/>
      <c r="G503" s="110"/>
      <c r="H503" s="115">
        <v>260</v>
      </c>
      <c r="I503" s="68"/>
      <c r="J503" s="24"/>
      <c r="K503" s="24"/>
      <c r="L503" s="137" t="s">
        <v>24</v>
      </c>
      <c r="M503" s="128" t="s">
        <v>24</v>
      </c>
      <c r="N503" s="150" t="s">
        <v>30</v>
      </c>
      <c r="O503" s="153" t="s">
        <v>31</v>
      </c>
      <c r="P503" s="153" t="s">
        <v>646</v>
      </c>
      <c r="Q503" s="44" t="s">
        <v>1069</v>
      </c>
      <c r="R503" s="42" t="s">
        <v>1070</v>
      </c>
      <c r="S503" s="76">
        <v>1</v>
      </c>
      <c r="T503" s="88" t="s">
        <v>29</v>
      </c>
      <c r="U503" s="102" t="s">
        <v>1069</v>
      </c>
      <c r="V503" s="88"/>
      <c r="W503" s="220"/>
      <c r="X503" s="115">
        <v>260</v>
      </c>
      <c r="Y503" s="68"/>
      <c r="Z503" s="24"/>
      <c r="AA503" s="24"/>
      <c r="AB503" s="137" t="s">
        <v>24</v>
      </c>
      <c r="AC503" s="128" t="s">
        <v>24</v>
      </c>
      <c r="AD503" s="150" t="s">
        <v>30</v>
      </c>
      <c r="AE503" s="153" t="s">
        <v>31</v>
      </c>
      <c r="AF503" s="153" t="s">
        <v>646</v>
      </c>
    </row>
    <row r="504" spans="1:32">
      <c r="A504" s="16" t="s">
        <v>1071</v>
      </c>
      <c r="B504" s="17" t="s">
        <v>1072</v>
      </c>
      <c r="C504" s="73">
        <v>1</v>
      </c>
      <c r="D504" s="84" t="s">
        <v>29</v>
      </c>
      <c r="E504" s="102" t="s">
        <v>1071</v>
      </c>
      <c r="F504" s="84"/>
      <c r="G504" s="110"/>
      <c r="H504" s="115">
        <v>100</v>
      </c>
      <c r="I504" s="68"/>
      <c r="J504" s="24"/>
      <c r="K504" s="24"/>
      <c r="L504" s="137" t="s">
        <v>24</v>
      </c>
      <c r="M504" s="128" t="s">
        <v>24</v>
      </c>
      <c r="N504" s="150" t="s">
        <v>30</v>
      </c>
      <c r="O504" s="153" t="s">
        <v>31</v>
      </c>
      <c r="P504" s="153" t="s">
        <v>646</v>
      </c>
      <c r="Q504" s="44" t="s">
        <v>1071</v>
      </c>
      <c r="R504" s="42" t="s">
        <v>1072</v>
      </c>
      <c r="S504" s="76">
        <v>1</v>
      </c>
      <c r="T504" s="88" t="s">
        <v>29</v>
      </c>
      <c r="U504" s="102" t="s">
        <v>1071</v>
      </c>
      <c r="V504" s="88"/>
      <c r="W504" s="220"/>
      <c r="X504" s="115">
        <v>100</v>
      </c>
      <c r="Y504" s="68"/>
      <c r="Z504" s="24"/>
      <c r="AA504" s="24"/>
      <c r="AB504" s="137" t="s">
        <v>24</v>
      </c>
      <c r="AC504" s="128" t="s">
        <v>24</v>
      </c>
      <c r="AD504" s="150" t="s">
        <v>30</v>
      </c>
      <c r="AE504" s="153" t="s">
        <v>31</v>
      </c>
      <c r="AF504" s="153" t="s">
        <v>646</v>
      </c>
    </row>
    <row r="505" spans="1:32">
      <c r="A505" s="16" t="s">
        <v>1073</v>
      </c>
      <c r="B505" s="17" t="s">
        <v>1074</v>
      </c>
      <c r="C505" s="73">
        <v>1</v>
      </c>
      <c r="D505" s="84" t="s">
        <v>29</v>
      </c>
      <c r="E505" s="102" t="s">
        <v>1073</v>
      </c>
      <c r="F505" s="84"/>
      <c r="G505" s="110"/>
      <c r="H505" s="115">
        <v>200</v>
      </c>
      <c r="I505" s="68"/>
      <c r="J505" s="24"/>
      <c r="K505" s="24"/>
      <c r="L505" s="137" t="s">
        <v>24</v>
      </c>
      <c r="M505" s="128" t="s">
        <v>24</v>
      </c>
      <c r="N505" s="150" t="s">
        <v>30</v>
      </c>
      <c r="O505" s="153" t="s">
        <v>31</v>
      </c>
      <c r="P505" s="153" t="s">
        <v>646</v>
      </c>
      <c r="Q505" s="44" t="s">
        <v>1073</v>
      </c>
      <c r="R505" s="42" t="s">
        <v>1074</v>
      </c>
      <c r="S505" s="76">
        <v>1</v>
      </c>
      <c r="T505" s="88" t="s">
        <v>29</v>
      </c>
      <c r="U505" s="102" t="s">
        <v>1073</v>
      </c>
      <c r="V505" s="88"/>
      <c r="W505" s="220"/>
      <c r="X505" s="115">
        <v>200</v>
      </c>
      <c r="Y505" s="68"/>
      <c r="Z505" s="24"/>
      <c r="AA505" s="24"/>
      <c r="AB505" s="137" t="s">
        <v>24</v>
      </c>
      <c r="AC505" s="128" t="s">
        <v>24</v>
      </c>
      <c r="AD505" s="150" t="s">
        <v>30</v>
      </c>
      <c r="AE505" s="153" t="s">
        <v>31</v>
      </c>
      <c r="AF505" s="153" t="s">
        <v>646</v>
      </c>
    </row>
    <row r="506" spans="1:32">
      <c r="A506" s="16" t="s">
        <v>1075</v>
      </c>
      <c r="B506" s="17" t="s">
        <v>1076</v>
      </c>
      <c r="C506" s="73">
        <v>1</v>
      </c>
      <c r="D506" s="84" t="s">
        <v>29</v>
      </c>
      <c r="E506" s="102" t="s">
        <v>1075</v>
      </c>
      <c r="F506" s="84"/>
      <c r="G506" s="110"/>
      <c r="H506" s="115">
        <v>330</v>
      </c>
      <c r="I506" s="68"/>
      <c r="J506" s="24"/>
      <c r="K506" s="24"/>
      <c r="L506" s="137" t="s">
        <v>24</v>
      </c>
      <c r="M506" s="128" t="s">
        <v>24</v>
      </c>
      <c r="N506" s="150" t="s">
        <v>30</v>
      </c>
      <c r="O506" s="153" t="s">
        <v>31</v>
      </c>
      <c r="P506" s="153" t="s">
        <v>646</v>
      </c>
      <c r="Q506" s="44" t="s">
        <v>1075</v>
      </c>
      <c r="R506" s="42" t="s">
        <v>1076</v>
      </c>
      <c r="S506" s="76">
        <v>1</v>
      </c>
      <c r="T506" s="88" t="s">
        <v>29</v>
      </c>
      <c r="U506" s="102" t="s">
        <v>1075</v>
      </c>
      <c r="V506" s="88"/>
      <c r="W506" s="220"/>
      <c r="X506" s="115">
        <v>330</v>
      </c>
      <c r="Y506" s="68"/>
      <c r="Z506" s="24"/>
      <c r="AA506" s="24"/>
      <c r="AB506" s="137" t="s">
        <v>24</v>
      </c>
      <c r="AC506" s="128" t="s">
        <v>24</v>
      </c>
      <c r="AD506" s="150" t="s">
        <v>30</v>
      </c>
      <c r="AE506" s="153" t="s">
        <v>31</v>
      </c>
      <c r="AF506" s="153" t="s">
        <v>646</v>
      </c>
    </row>
    <row r="507" spans="1:32">
      <c r="A507" s="16" t="s">
        <v>1077</v>
      </c>
      <c r="B507" s="17" t="s">
        <v>1078</v>
      </c>
      <c r="C507" s="73">
        <v>1</v>
      </c>
      <c r="D507" s="84" t="s">
        <v>29</v>
      </c>
      <c r="E507" s="102" t="s">
        <v>1077</v>
      </c>
      <c r="F507" s="84"/>
      <c r="G507" s="110"/>
      <c r="H507" s="115">
        <v>140</v>
      </c>
      <c r="I507" s="68"/>
      <c r="J507" s="24"/>
      <c r="K507" s="24"/>
      <c r="L507" s="137" t="s">
        <v>24</v>
      </c>
      <c r="M507" s="128" t="s">
        <v>24</v>
      </c>
      <c r="N507" s="150" t="s">
        <v>30</v>
      </c>
      <c r="O507" s="153" t="s">
        <v>31</v>
      </c>
      <c r="P507" s="153" t="s">
        <v>646</v>
      </c>
      <c r="Q507" s="44" t="s">
        <v>1077</v>
      </c>
      <c r="R507" s="42" t="s">
        <v>1078</v>
      </c>
      <c r="S507" s="76">
        <v>1</v>
      </c>
      <c r="T507" s="88" t="s">
        <v>29</v>
      </c>
      <c r="U507" s="102" t="s">
        <v>1077</v>
      </c>
      <c r="V507" s="88"/>
      <c r="W507" s="220"/>
      <c r="X507" s="115">
        <v>140</v>
      </c>
      <c r="Y507" s="68"/>
      <c r="Z507" s="24"/>
      <c r="AA507" s="24"/>
      <c r="AB507" s="137" t="s">
        <v>24</v>
      </c>
      <c r="AC507" s="128" t="s">
        <v>24</v>
      </c>
      <c r="AD507" s="150" t="s">
        <v>30</v>
      </c>
      <c r="AE507" s="153" t="s">
        <v>31</v>
      </c>
      <c r="AF507" s="153" t="s">
        <v>646</v>
      </c>
    </row>
    <row r="508" spans="1:32">
      <c r="A508" s="16" t="s">
        <v>1079</v>
      </c>
      <c r="B508" s="17" t="s">
        <v>1080</v>
      </c>
      <c r="C508" s="73">
        <v>1</v>
      </c>
      <c r="D508" s="84" t="s">
        <v>29</v>
      </c>
      <c r="E508" s="102" t="s">
        <v>1079</v>
      </c>
      <c r="F508" s="84"/>
      <c r="G508" s="110"/>
      <c r="H508" s="115">
        <v>250</v>
      </c>
      <c r="I508" s="68"/>
      <c r="J508" s="24"/>
      <c r="K508" s="24"/>
      <c r="L508" s="137" t="s">
        <v>24</v>
      </c>
      <c r="M508" s="128" t="s">
        <v>24</v>
      </c>
      <c r="N508" s="150" t="s">
        <v>30</v>
      </c>
      <c r="O508" s="153" t="s">
        <v>31</v>
      </c>
      <c r="P508" s="153" t="s">
        <v>646</v>
      </c>
      <c r="Q508" s="44" t="s">
        <v>1079</v>
      </c>
      <c r="R508" s="42" t="s">
        <v>1080</v>
      </c>
      <c r="S508" s="76">
        <v>1</v>
      </c>
      <c r="T508" s="88" t="s">
        <v>29</v>
      </c>
      <c r="U508" s="102" t="s">
        <v>1079</v>
      </c>
      <c r="V508" s="88"/>
      <c r="W508" s="220"/>
      <c r="X508" s="115">
        <v>250</v>
      </c>
      <c r="Y508" s="68"/>
      <c r="Z508" s="24"/>
      <c r="AA508" s="24"/>
      <c r="AB508" s="137" t="s">
        <v>24</v>
      </c>
      <c r="AC508" s="128" t="s">
        <v>24</v>
      </c>
      <c r="AD508" s="150" t="s">
        <v>30</v>
      </c>
      <c r="AE508" s="153" t="s">
        <v>31</v>
      </c>
      <c r="AF508" s="153" t="s">
        <v>646</v>
      </c>
    </row>
    <row r="509" spans="1:32">
      <c r="A509" s="16" t="s">
        <v>1081</v>
      </c>
      <c r="B509" s="17" t="s">
        <v>1082</v>
      </c>
      <c r="C509" s="73">
        <v>1</v>
      </c>
      <c r="D509" s="84" t="s">
        <v>29</v>
      </c>
      <c r="E509" s="102" t="s">
        <v>1081</v>
      </c>
      <c r="F509" s="84"/>
      <c r="G509" s="110"/>
      <c r="H509" s="115">
        <v>390</v>
      </c>
      <c r="I509" s="68"/>
      <c r="J509" s="24"/>
      <c r="K509" s="24"/>
      <c r="L509" s="137" t="s">
        <v>24</v>
      </c>
      <c r="M509" s="128" t="s">
        <v>24</v>
      </c>
      <c r="N509" s="150" t="s">
        <v>30</v>
      </c>
      <c r="O509" s="153" t="s">
        <v>31</v>
      </c>
      <c r="P509" s="153" t="s">
        <v>646</v>
      </c>
      <c r="Q509" s="44" t="s">
        <v>1081</v>
      </c>
      <c r="R509" s="42" t="s">
        <v>1082</v>
      </c>
      <c r="S509" s="76">
        <v>1</v>
      </c>
      <c r="T509" s="88" t="s">
        <v>29</v>
      </c>
      <c r="U509" s="102" t="s">
        <v>1081</v>
      </c>
      <c r="V509" s="88"/>
      <c r="W509" s="220"/>
      <c r="X509" s="115">
        <v>390</v>
      </c>
      <c r="Y509" s="68"/>
      <c r="Z509" s="24"/>
      <c r="AA509" s="24"/>
      <c r="AB509" s="137" t="s">
        <v>24</v>
      </c>
      <c r="AC509" s="128" t="s">
        <v>24</v>
      </c>
      <c r="AD509" s="150" t="s">
        <v>30</v>
      </c>
      <c r="AE509" s="153" t="s">
        <v>31</v>
      </c>
      <c r="AF509" s="153" t="s">
        <v>646</v>
      </c>
    </row>
    <row r="510" spans="1:32">
      <c r="A510" s="16" t="s">
        <v>1083</v>
      </c>
      <c r="B510" s="17" t="s">
        <v>1084</v>
      </c>
      <c r="C510" s="73">
        <v>1</v>
      </c>
      <c r="D510" s="84" t="s">
        <v>29</v>
      </c>
      <c r="E510" s="102" t="s">
        <v>1083</v>
      </c>
      <c r="F510" s="84"/>
      <c r="G510" s="110"/>
      <c r="H510" s="118">
        <v>195</v>
      </c>
      <c r="I510" s="68"/>
      <c r="J510" s="24"/>
      <c r="K510" s="24"/>
      <c r="L510" s="136" t="s">
        <v>24</v>
      </c>
      <c r="M510" s="128" t="s">
        <v>24</v>
      </c>
      <c r="N510" s="151" t="s">
        <v>30</v>
      </c>
      <c r="O510" s="20" t="s">
        <v>31</v>
      </c>
      <c r="P510" s="153" t="s">
        <v>32</v>
      </c>
      <c r="Q510" s="44" t="s">
        <v>1083</v>
      </c>
      <c r="R510" s="42" t="s">
        <v>1084</v>
      </c>
      <c r="S510" s="76">
        <v>1</v>
      </c>
      <c r="T510" s="88" t="s">
        <v>29</v>
      </c>
      <c r="U510" s="102" t="s">
        <v>1083</v>
      </c>
      <c r="V510" s="88"/>
      <c r="W510" s="220"/>
      <c r="X510" s="235">
        <v>195</v>
      </c>
      <c r="Y510" s="68"/>
      <c r="Z510" s="24"/>
      <c r="AA510" s="24"/>
      <c r="AB510" s="136" t="s">
        <v>24</v>
      </c>
      <c r="AC510" s="128" t="s">
        <v>24</v>
      </c>
      <c r="AD510" s="150" t="s">
        <v>30</v>
      </c>
      <c r="AE510" s="153" t="s">
        <v>31</v>
      </c>
      <c r="AF510" s="153" t="s">
        <v>32</v>
      </c>
    </row>
    <row r="511" spans="1:32">
      <c r="A511" s="16" t="s">
        <v>1085</v>
      </c>
      <c r="B511" s="17" t="s">
        <v>1086</v>
      </c>
      <c r="C511" s="73">
        <v>1</v>
      </c>
      <c r="D511" s="84" t="s">
        <v>29</v>
      </c>
      <c r="E511" s="102" t="s">
        <v>1085</v>
      </c>
      <c r="F511" s="84"/>
      <c r="G511" s="110"/>
      <c r="H511" s="118">
        <v>290</v>
      </c>
      <c r="I511" s="68"/>
      <c r="J511" s="24"/>
      <c r="K511" s="24"/>
      <c r="L511" s="136" t="s">
        <v>24</v>
      </c>
      <c r="M511" s="128" t="s">
        <v>24</v>
      </c>
      <c r="N511" s="151" t="s">
        <v>30</v>
      </c>
      <c r="O511" s="20" t="s">
        <v>31</v>
      </c>
      <c r="P511" s="153" t="s">
        <v>32</v>
      </c>
      <c r="Q511" s="44" t="s">
        <v>1085</v>
      </c>
      <c r="R511" s="42" t="s">
        <v>1086</v>
      </c>
      <c r="S511" s="76">
        <v>1</v>
      </c>
      <c r="T511" s="88" t="s">
        <v>29</v>
      </c>
      <c r="U511" s="102" t="s">
        <v>1085</v>
      </c>
      <c r="V511" s="88"/>
      <c r="W511" s="220"/>
      <c r="X511" s="235">
        <v>290</v>
      </c>
      <c r="Y511" s="68"/>
      <c r="Z511" s="24"/>
      <c r="AA511" s="24"/>
      <c r="AB511" s="136" t="s">
        <v>24</v>
      </c>
      <c r="AC511" s="128" t="s">
        <v>24</v>
      </c>
      <c r="AD511" s="150" t="s">
        <v>30</v>
      </c>
      <c r="AE511" s="153" t="s">
        <v>31</v>
      </c>
      <c r="AF511" s="153" t="s">
        <v>32</v>
      </c>
    </row>
    <row r="512" spans="1:32">
      <c r="A512" s="16" t="s">
        <v>1087</v>
      </c>
      <c r="B512" s="17" t="s">
        <v>1088</v>
      </c>
      <c r="C512" s="73">
        <v>1</v>
      </c>
      <c r="D512" s="84" t="s">
        <v>29</v>
      </c>
      <c r="E512" s="102" t="s">
        <v>1087</v>
      </c>
      <c r="F512" s="84"/>
      <c r="G512" s="110"/>
      <c r="H512" s="118">
        <v>400</v>
      </c>
      <c r="I512" s="68"/>
      <c r="J512" s="24"/>
      <c r="K512" s="24"/>
      <c r="L512" s="136" t="s">
        <v>24</v>
      </c>
      <c r="M512" s="128" t="s">
        <v>24</v>
      </c>
      <c r="N512" s="151" t="s">
        <v>30</v>
      </c>
      <c r="O512" s="20" t="s">
        <v>31</v>
      </c>
      <c r="P512" s="153" t="s">
        <v>32</v>
      </c>
      <c r="Q512" s="44" t="s">
        <v>1087</v>
      </c>
      <c r="R512" s="42" t="s">
        <v>1088</v>
      </c>
      <c r="S512" s="76">
        <v>1</v>
      </c>
      <c r="T512" s="88" t="s">
        <v>29</v>
      </c>
      <c r="U512" s="102" t="s">
        <v>1087</v>
      </c>
      <c r="V512" s="88"/>
      <c r="W512" s="220"/>
      <c r="X512" s="235">
        <v>400</v>
      </c>
      <c r="Y512" s="68"/>
      <c r="Z512" s="24"/>
      <c r="AA512" s="24"/>
      <c r="AB512" s="136" t="s">
        <v>24</v>
      </c>
      <c r="AC512" s="128" t="s">
        <v>24</v>
      </c>
      <c r="AD512" s="150" t="s">
        <v>30</v>
      </c>
      <c r="AE512" s="153" t="s">
        <v>31</v>
      </c>
      <c r="AF512" s="153" t="s">
        <v>32</v>
      </c>
    </row>
    <row r="513" spans="1:32">
      <c r="A513" s="18" t="s">
        <v>1089</v>
      </c>
      <c r="B513" s="19" t="s">
        <v>1090</v>
      </c>
      <c r="C513" s="56">
        <v>1</v>
      </c>
      <c r="D513" s="68" t="s">
        <v>220</v>
      </c>
      <c r="E513" s="77" t="s">
        <v>1089</v>
      </c>
      <c r="F513" s="85">
        <v>115</v>
      </c>
      <c r="G513" s="32">
        <f>rv_20</f>
        <v>0.2</v>
      </c>
      <c r="H513" s="68">
        <f>F513-(F513*G513)</f>
        <v>92</v>
      </c>
      <c r="I513" s="68"/>
      <c r="J513" s="24"/>
      <c r="K513" s="24"/>
      <c r="L513" s="136" t="s">
        <v>24</v>
      </c>
      <c r="M513" s="128" t="s">
        <v>24</v>
      </c>
      <c r="N513" s="150" t="s">
        <v>164</v>
      </c>
      <c r="O513" s="20" t="s">
        <v>165</v>
      </c>
      <c r="P513" s="20" t="s">
        <v>166</v>
      </c>
      <c r="Q513" s="39" t="s">
        <v>1089</v>
      </c>
      <c r="R513" s="40" t="s">
        <v>1090</v>
      </c>
      <c r="S513" s="64">
        <v>1</v>
      </c>
      <c r="T513" s="68" t="s">
        <v>220</v>
      </c>
      <c r="U513" s="77" t="s">
        <v>1089</v>
      </c>
      <c r="V513" s="87">
        <v>115</v>
      </c>
      <c r="W513" s="48">
        <f>rv_20</f>
        <v>0.2</v>
      </c>
      <c r="X513" s="68">
        <f>V513-(V513*W513)</f>
        <v>92</v>
      </c>
      <c r="Y513" s="68"/>
      <c r="Z513" s="24"/>
      <c r="AA513" s="24"/>
      <c r="AB513" s="136" t="s">
        <v>24</v>
      </c>
      <c r="AC513" s="128" t="s">
        <v>24</v>
      </c>
      <c r="AD513" s="150" t="s">
        <v>164</v>
      </c>
      <c r="AE513" s="153" t="s">
        <v>165</v>
      </c>
      <c r="AF513" s="153" t="s">
        <v>166</v>
      </c>
    </row>
    <row r="514" spans="1:32">
      <c r="A514" s="18" t="s">
        <v>1091</v>
      </c>
      <c r="B514" s="19" t="s">
        <v>1092</v>
      </c>
      <c r="C514" s="56">
        <v>1</v>
      </c>
      <c r="D514" s="68" t="s">
        <v>220</v>
      </c>
      <c r="E514" s="77" t="s">
        <v>1091</v>
      </c>
      <c r="F514" s="85">
        <v>12.12</v>
      </c>
      <c r="G514" s="32">
        <f>rv_20</f>
        <v>0.2</v>
      </c>
      <c r="H514" s="68">
        <f>F514-(F514*G514)</f>
        <v>9.6959999999999997</v>
      </c>
      <c r="I514" s="68"/>
      <c r="J514" s="24"/>
      <c r="K514" s="24"/>
      <c r="L514" s="136" t="s">
        <v>24</v>
      </c>
      <c r="M514" s="128" t="s">
        <v>24</v>
      </c>
      <c r="N514" s="150" t="s">
        <v>164</v>
      </c>
      <c r="O514" s="20" t="s">
        <v>165</v>
      </c>
      <c r="P514" s="20" t="s">
        <v>166</v>
      </c>
      <c r="Q514" s="39" t="s">
        <v>1091</v>
      </c>
      <c r="R514" s="40" t="s">
        <v>1092</v>
      </c>
      <c r="S514" s="64">
        <v>1</v>
      </c>
      <c r="T514" s="68" t="s">
        <v>220</v>
      </c>
      <c r="U514" s="77" t="s">
        <v>1091</v>
      </c>
      <c r="V514" s="87">
        <v>12.12</v>
      </c>
      <c r="W514" s="48">
        <f>rv_20</f>
        <v>0.2</v>
      </c>
      <c r="X514" s="68">
        <f>V514-(V514*W514)</f>
        <v>9.6959999999999997</v>
      </c>
      <c r="Y514" s="68"/>
      <c r="Z514" s="24"/>
      <c r="AA514" s="24"/>
      <c r="AB514" s="136" t="s">
        <v>24</v>
      </c>
      <c r="AC514" s="128" t="s">
        <v>24</v>
      </c>
      <c r="AD514" s="150" t="s">
        <v>164</v>
      </c>
      <c r="AE514" s="153" t="s">
        <v>165</v>
      </c>
      <c r="AF514" s="153" t="s">
        <v>166</v>
      </c>
    </row>
    <row r="515" spans="1:32">
      <c r="A515" s="25" t="s">
        <v>1093</v>
      </c>
      <c r="B515" s="26" t="s">
        <v>1094</v>
      </c>
      <c r="C515" s="72">
        <v>1</v>
      </c>
      <c r="D515" s="83" t="s">
        <v>22</v>
      </c>
      <c r="E515" s="104" t="s">
        <v>1093</v>
      </c>
      <c r="F515" s="83">
        <v>5415.83</v>
      </c>
      <c r="G515" s="112">
        <f>rv_mp_eg</f>
        <v>0.19</v>
      </c>
      <c r="H515" s="114">
        <f>F515-(F515*G515)</f>
        <v>4386.8222999999998</v>
      </c>
      <c r="I515" s="114" t="s">
        <v>1095</v>
      </c>
      <c r="J515" s="124">
        <f>mp_3pl</f>
        <v>205</v>
      </c>
      <c r="K515" s="124">
        <f>H515+J515</f>
        <v>4591.8222999999998</v>
      </c>
      <c r="L515" s="136" t="s">
        <v>24</v>
      </c>
      <c r="M515" s="128">
        <v>1.2</v>
      </c>
      <c r="N515" s="150" t="s">
        <v>1096</v>
      </c>
      <c r="O515" s="153" t="s">
        <v>643</v>
      </c>
      <c r="P515" s="153" t="s">
        <v>644</v>
      </c>
      <c r="Q515" s="217" t="s">
        <v>1093</v>
      </c>
      <c r="R515" s="218" t="s">
        <v>1094</v>
      </c>
      <c r="S515" s="189">
        <v>1</v>
      </c>
      <c r="T515" s="209" t="s">
        <v>22</v>
      </c>
      <c r="U515" s="104" t="s">
        <v>1093</v>
      </c>
      <c r="V515" s="209">
        <v>5415.83</v>
      </c>
      <c r="W515" s="229">
        <f>rv_mp_eg</f>
        <v>0.19</v>
      </c>
      <c r="X515" s="114">
        <f>V515-(V515*W515)</f>
        <v>4386.8222999999998</v>
      </c>
      <c r="Y515" s="114" t="s">
        <v>1095</v>
      </c>
      <c r="Z515" s="124">
        <f>mp_3pl</f>
        <v>205</v>
      </c>
      <c r="AA515" s="124">
        <f>X515+Z515</f>
        <v>4591.8222999999998</v>
      </c>
      <c r="AB515" s="136" t="s">
        <v>24</v>
      </c>
      <c r="AC515" s="128">
        <v>1.2</v>
      </c>
      <c r="AD515" s="150" t="s">
        <v>1096</v>
      </c>
      <c r="AE515" s="153" t="s">
        <v>643</v>
      </c>
      <c r="AF515" s="153" t="s">
        <v>644</v>
      </c>
    </row>
    <row r="516" spans="1:32">
      <c r="A516" s="16" t="s">
        <v>1095</v>
      </c>
      <c r="B516" s="17" t="s">
        <v>1097</v>
      </c>
      <c r="C516" s="73">
        <v>1</v>
      </c>
      <c r="D516" s="84" t="s">
        <v>29</v>
      </c>
      <c r="E516" s="102" t="s">
        <v>1095</v>
      </c>
      <c r="F516" s="84"/>
      <c r="G516" s="110"/>
      <c r="H516" s="118">
        <v>205</v>
      </c>
      <c r="I516" s="68"/>
      <c r="J516" s="24"/>
      <c r="K516" s="24"/>
      <c r="L516" s="136" t="s">
        <v>24</v>
      </c>
      <c r="M516" s="128" t="s">
        <v>24</v>
      </c>
      <c r="N516" s="151" t="s">
        <v>30</v>
      </c>
      <c r="O516" s="20" t="s">
        <v>31</v>
      </c>
      <c r="P516" s="153" t="s">
        <v>646</v>
      </c>
      <c r="Q516" s="44" t="s">
        <v>1095</v>
      </c>
      <c r="R516" s="42" t="s">
        <v>1097</v>
      </c>
      <c r="S516" s="76">
        <v>1</v>
      </c>
      <c r="T516" s="88" t="s">
        <v>29</v>
      </c>
      <c r="U516" s="102" t="s">
        <v>1095</v>
      </c>
      <c r="V516" s="88"/>
      <c r="W516" s="220"/>
      <c r="X516" s="235">
        <v>205</v>
      </c>
      <c r="Y516" s="68"/>
      <c r="Z516" s="24"/>
      <c r="AA516" s="24"/>
      <c r="AB516" s="136" t="s">
        <v>24</v>
      </c>
      <c r="AC516" s="128" t="s">
        <v>24</v>
      </c>
      <c r="AD516" s="150" t="s">
        <v>30</v>
      </c>
      <c r="AE516" s="153" t="s">
        <v>31</v>
      </c>
      <c r="AF516" s="153" t="s">
        <v>646</v>
      </c>
    </row>
    <row r="517" spans="1:32">
      <c r="A517" s="18" t="s">
        <v>1098</v>
      </c>
      <c r="B517" s="19" t="s">
        <v>1099</v>
      </c>
      <c r="C517" s="56">
        <v>1</v>
      </c>
      <c r="D517" s="85" t="s">
        <v>22</v>
      </c>
      <c r="E517" s="77" t="s">
        <v>24</v>
      </c>
      <c r="F517" s="157">
        <v>958.33</v>
      </c>
      <c r="G517" s="32">
        <f t="shared" ref="G517:G540" si="117">rv_mp_eg_cto</f>
        <v>0.15</v>
      </c>
      <c r="H517" s="68">
        <f t="shared" ref="H517:H543" si="118">F517-(F517*G517)</f>
        <v>814.58050000000003</v>
      </c>
      <c r="I517" s="68"/>
      <c r="J517" s="24"/>
      <c r="K517" s="24"/>
      <c r="L517" s="136" t="s">
        <v>24</v>
      </c>
      <c r="M517" s="128" t="s">
        <v>24</v>
      </c>
      <c r="N517" s="151" t="s">
        <v>1096</v>
      </c>
      <c r="O517" s="20" t="s">
        <v>643</v>
      </c>
      <c r="P517" s="153" t="s">
        <v>1029</v>
      </c>
      <c r="Q517" s="39" t="s">
        <v>1098</v>
      </c>
      <c r="R517" s="40" t="s">
        <v>1099</v>
      </c>
      <c r="S517" s="64">
        <v>1</v>
      </c>
      <c r="T517" s="87" t="s">
        <v>22</v>
      </c>
      <c r="U517" s="77" t="s">
        <v>24</v>
      </c>
      <c r="V517" s="210">
        <v>1041.67</v>
      </c>
      <c r="W517" s="48">
        <f t="shared" ref="W517:W540" si="119">rv_mp_eg_cto</f>
        <v>0.15</v>
      </c>
      <c r="X517" s="68">
        <f t="shared" ref="X517:X543" si="120">V517-(V517*W517)</f>
        <v>885.41950000000008</v>
      </c>
      <c r="Y517" s="68"/>
      <c r="Z517" s="24"/>
      <c r="AA517" s="24"/>
      <c r="AB517" s="136" t="s">
        <v>24</v>
      </c>
      <c r="AC517" s="128" t="s">
        <v>24</v>
      </c>
      <c r="AD517" s="150" t="s">
        <v>1096</v>
      </c>
      <c r="AE517" s="153" t="s">
        <v>643</v>
      </c>
      <c r="AF517" s="153" t="s">
        <v>1029</v>
      </c>
    </row>
    <row r="518" spans="1:32">
      <c r="A518" s="18" t="s">
        <v>1100</v>
      </c>
      <c r="B518" s="19" t="s">
        <v>1101</v>
      </c>
      <c r="C518" s="56">
        <v>1</v>
      </c>
      <c r="D518" s="85" t="s">
        <v>22</v>
      </c>
      <c r="E518" s="77" t="s">
        <v>24</v>
      </c>
      <c r="F518" s="157">
        <v>1916.67</v>
      </c>
      <c r="G518" s="32">
        <f t="shared" si="117"/>
        <v>0.15</v>
      </c>
      <c r="H518" s="68">
        <f t="shared" si="118"/>
        <v>1629.1695</v>
      </c>
      <c r="I518" s="68"/>
      <c r="J518" s="24"/>
      <c r="K518" s="24"/>
      <c r="L518" s="136" t="s">
        <v>24</v>
      </c>
      <c r="M518" s="128" t="s">
        <v>24</v>
      </c>
      <c r="N518" s="151" t="s">
        <v>1096</v>
      </c>
      <c r="O518" s="20" t="s">
        <v>643</v>
      </c>
      <c r="P518" s="153" t="s">
        <v>1029</v>
      </c>
      <c r="Q518" s="39" t="s">
        <v>1100</v>
      </c>
      <c r="R518" s="40" t="s">
        <v>1101</v>
      </c>
      <c r="S518" s="64">
        <v>1</v>
      </c>
      <c r="T518" s="87" t="s">
        <v>22</v>
      </c>
      <c r="U518" s="77" t="s">
        <v>24</v>
      </c>
      <c r="V518" s="210">
        <v>2083.33</v>
      </c>
      <c r="W518" s="48">
        <f t="shared" si="119"/>
        <v>0.15</v>
      </c>
      <c r="X518" s="68">
        <f t="shared" si="120"/>
        <v>1770.8305</v>
      </c>
      <c r="Y518" s="68"/>
      <c r="Z518" s="24"/>
      <c r="AA518" s="24"/>
      <c r="AB518" s="136" t="s">
        <v>24</v>
      </c>
      <c r="AC518" s="128" t="s">
        <v>24</v>
      </c>
      <c r="AD518" s="150" t="s">
        <v>1096</v>
      </c>
      <c r="AE518" s="153" t="s">
        <v>643</v>
      </c>
      <c r="AF518" s="153" t="s">
        <v>1029</v>
      </c>
    </row>
    <row r="519" spans="1:32">
      <c r="A519" s="18" t="s">
        <v>1102</v>
      </c>
      <c r="B519" s="19" t="s">
        <v>1103</v>
      </c>
      <c r="C519" s="56">
        <v>1</v>
      </c>
      <c r="D519" s="85" t="s">
        <v>22</v>
      </c>
      <c r="E519" s="77" t="s">
        <v>24</v>
      </c>
      <c r="F519" s="157">
        <v>5750</v>
      </c>
      <c r="G519" s="32">
        <f t="shared" si="117"/>
        <v>0.15</v>
      </c>
      <c r="H519" s="68">
        <f t="shared" si="118"/>
        <v>4887.5</v>
      </c>
      <c r="I519" s="68"/>
      <c r="J519" s="24"/>
      <c r="K519" s="24"/>
      <c r="L519" s="136" t="s">
        <v>24</v>
      </c>
      <c r="M519" s="128" t="s">
        <v>24</v>
      </c>
      <c r="N519" s="151" t="s">
        <v>1096</v>
      </c>
      <c r="O519" s="20" t="s">
        <v>643</v>
      </c>
      <c r="P519" s="153" t="s">
        <v>1029</v>
      </c>
      <c r="Q519" s="39" t="s">
        <v>1102</v>
      </c>
      <c r="R519" s="40" t="s">
        <v>1103</v>
      </c>
      <c r="S519" s="64">
        <v>1</v>
      </c>
      <c r="T519" s="87" t="s">
        <v>22</v>
      </c>
      <c r="U519" s="77" t="s">
        <v>24</v>
      </c>
      <c r="V519" s="210">
        <v>6250</v>
      </c>
      <c r="W519" s="48">
        <f t="shared" si="119"/>
        <v>0.15</v>
      </c>
      <c r="X519" s="68">
        <f t="shared" si="120"/>
        <v>5312.5</v>
      </c>
      <c r="Y519" s="68"/>
      <c r="Z519" s="24"/>
      <c r="AA519" s="24"/>
      <c r="AB519" s="136" t="s">
        <v>24</v>
      </c>
      <c r="AC519" s="128" t="s">
        <v>24</v>
      </c>
      <c r="AD519" s="150" t="s">
        <v>1096</v>
      </c>
      <c r="AE519" s="153" t="s">
        <v>643</v>
      </c>
      <c r="AF519" s="153" t="s">
        <v>1029</v>
      </c>
    </row>
    <row r="520" spans="1:32">
      <c r="A520" s="18" t="s">
        <v>1104</v>
      </c>
      <c r="B520" s="19" t="s">
        <v>1105</v>
      </c>
      <c r="C520" s="56">
        <v>1</v>
      </c>
      <c r="D520" s="85" t="s">
        <v>22</v>
      </c>
      <c r="E520" s="77" t="s">
        <v>24</v>
      </c>
      <c r="F520" s="157">
        <v>6708.33</v>
      </c>
      <c r="G520" s="32">
        <f t="shared" si="117"/>
        <v>0.15</v>
      </c>
      <c r="H520" s="68">
        <f t="shared" si="118"/>
        <v>5702.0805</v>
      </c>
      <c r="I520" s="68"/>
      <c r="J520" s="24"/>
      <c r="K520" s="24"/>
      <c r="L520" s="136" t="s">
        <v>24</v>
      </c>
      <c r="M520" s="128" t="s">
        <v>24</v>
      </c>
      <c r="N520" s="151" t="s">
        <v>1096</v>
      </c>
      <c r="O520" s="20" t="s">
        <v>643</v>
      </c>
      <c r="P520" s="153" t="s">
        <v>1029</v>
      </c>
      <c r="Q520" s="39" t="s">
        <v>1104</v>
      </c>
      <c r="R520" s="40" t="s">
        <v>1105</v>
      </c>
      <c r="S520" s="64">
        <v>1</v>
      </c>
      <c r="T520" s="87" t="s">
        <v>22</v>
      </c>
      <c r="U520" s="77" t="s">
        <v>24</v>
      </c>
      <c r="V520" s="210">
        <v>7291.67</v>
      </c>
      <c r="W520" s="48">
        <f t="shared" si="119"/>
        <v>0.15</v>
      </c>
      <c r="X520" s="68">
        <f t="shared" si="120"/>
        <v>6197.9195</v>
      </c>
      <c r="Y520" s="68"/>
      <c r="Z520" s="24"/>
      <c r="AA520" s="24"/>
      <c r="AB520" s="136" t="s">
        <v>24</v>
      </c>
      <c r="AC520" s="128" t="s">
        <v>24</v>
      </c>
      <c r="AD520" s="150" t="s">
        <v>1096</v>
      </c>
      <c r="AE520" s="153" t="s">
        <v>643</v>
      </c>
      <c r="AF520" s="153" t="s">
        <v>1029</v>
      </c>
    </row>
    <row r="521" spans="1:32">
      <c r="A521" s="18" t="s">
        <v>1106</v>
      </c>
      <c r="B521" s="19" t="s">
        <v>1107</v>
      </c>
      <c r="C521" s="56">
        <v>1</v>
      </c>
      <c r="D521" s="85" t="s">
        <v>22</v>
      </c>
      <c r="E521" s="77" t="s">
        <v>24</v>
      </c>
      <c r="F521" s="157">
        <v>287.5</v>
      </c>
      <c r="G521" s="32">
        <f t="shared" si="117"/>
        <v>0.15</v>
      </c>
      <c r="H521" s="68">
        <f t="shared" si="118"/>
        <v>244.375</v>
      </c>
      <c r="I521" s="68"/>
      <c r="J521" s="24"/>
      <c r="K521" s="24"/>
      <c r="L521" s="136" t="s">
        <v>24</v>
      </c>
      <c r="M521" s="128" t="s">
        <v>24</v>
      </c>
      <c r="N521" s="151" t="s">
        <v>1096</v>
      </c>
      <c r="O521" s="20" t="s">
        <v>643</v>
      </c>
      <c r="P521" s="153" t="s">
        <v>1029</v>
      </c>
      <c r="Q521" s="39" t="s">
        <v>1106</v>
      </c>
      <c r="R521" s="40" t="s">
        <v>1107</v>
      </c>
      <c r="S521" s="64">
        <v>1</v>
      </c>
      <c r="T521" s="87" t="s">
        <v>22</v>
      </c>
      <c r="U521" s="77" t="s">
        <v>24</v>
      </c>
      <c r="V521" s="210">
        <v>312.5</v>
      </c>
      <c r="W521" s="48">
        <f t="shared" si="119"/>
        <v>0.15</v>
      </c>
      <c r="X521" s="68">
        <f t="shared" si="120"/>
        <v>265.625</v>
      </c>
      <c r="Y521" s="68"/>
      <c r="Z521" s="24"/>
      <c r="AA521" s="24"/>
      <c r="AB521" s="136" t="s">
        <v>24</v>
      </c>
      <c r="AC521" s="128" t="s">
        <v>24</v>
      </c>
      <c r="AD521" s="150" t="s">
        <v>1096</v>
      </c>
      <c r="AE521" s="153" t="s">
        <v>643</v>
      </c>
      <c r="AF521" s="153" t="s">
        <v>1029</v>
      </c>
    </row>
    <row r="522" spans="1:32">
      <c r="A522" s="18" t="s">
        <v>1108</v>
      </c>
      <c r="B522" s="19" t="s">
        <v>1109</v>
      </c>
      <c r="C522" s="56">
        <v>1</v>
      </c>
      <c r="D522" s="85" t="s">
        <v>22</v>
      </c>
      <c r="E522" s="77" t="s">
        <v>24</v>
      </c>
      <c r="F522" s="157">
        <v>958.33</v>
      </c>
      <c r="G522" s="32">
        <f t="shared" si="117"/>
        <v>0.15</v>
      </c>
      <c r="H522" s="68">
        <f t="shared" si="118"/>
        <v>814.58050000000003</v>
      </c>
      <c r="I522" s="68"/>
      <c r="J522" s="24"/>
      <c r="K522" s="24"/>
      <c r="L522" s="136" t="s">
        <v>24</v>
      </c>
      <c r="M522" s="128" t="s">
        <v>24</v>
      </c>
      <c r="N522" s="151" t="s">
        <v>1096</v>
      </c>
      <c r="O522" s="20" t="s">
        <v>643</v>
      </c>
      <c r="P522" s="153" t="s">
        <v>1029</v>
      </c>
      <c r="Q522" s="39" t="s">
        <v>1108</v>
      </c>
      <c r="R522" s="40" t="s">
        <v>1109</v>
      </c>
      <c r="S522" s="64">
        <v>1</v>
      </c>
      <c r="T522" s="87" t="s">
        <v>22</v>
      </c>
      <c r="U522" s="77" t="s">
        <v>24</v>
      </c>
      <c r="V522" s="210">
        <v>1041.67</v>
      </c>
      <c r="W522" s="48">
        <f t="shared" si="119"/>
        <v>0.15</v>
      </c>
      <c r="X522" s="68">
        <f t="shared" si="120"/>
        <v>885.41950000000008</v>
      </c>
      <c r="Y522" s="68"/>
      <c r="Z522" s="24"/>
      <c r="AA522" s="24"/>
      <c r="AB522" s="136" t="s">
        <v>24</v>
      </c>
      <c r="AC522" s="128" t="s">
        <v>24</v>
      </c>
      <c r="AD522" s="150" t="s">
        <v>1096</v>
      </c>
      <c r="AE522" s="153" t="s">
        <v>643</v>
      </c>
      <c r="AF522" s="153" t="s">
        <v>1029</v>
      </c>
    </row>
    <row r="523" spans="1:32">
      <c r="A523" s="18" t="s">
        <v>1110</v>
      </c>
      <c r="B523" s="19" t="s">
        <v>1111</v>
      </c>
      <c r="C523" s="56">
        <v>1</v>
      </c>
      <c r="D523" s="85" t="s">
        <v>22</v>
      </c>
      <c r="E523" s="77" t="s">
        <v>24</v>
      </c>
      <c r="F523" s="157">
        <v>2875</v>
      </c>
      <c r="G523" s="32">
        <f t="shared" si="117"/>
        <v>0.15</v>
      </c>
      <c r="H523" s="68">
        <f t="shared" si="118"/>
        <v>2443.75</v>
      </c>
      <c r="I523" s="68"/>
      <c r="J523" s="24"/>
      <c r="K523" s="24"/>
      <c r="L523" s="136" t="s">
        <v>24</v>
      </c>
      <c r="M523" s="128" t="s">
        <v>24</v>
      </c>
      <c r="N523" s="151" t="s">
        <v>1096</v>
      </c>
      <c r="O523" s="20" t="s">
        <v>643</v>
      </c>
      <c r="P523" s="153" t="s">
        <v>1029</v>
      </c>
      <c r="Q523" s="39" t="s">
        <v>1110</v>
      </c>
      <c r="R523" s="40" t="s">
        <v>1111</v>
      </c>
      <c r="S523" s="64">
        <v>1</v>
      </c>
      <c r="T523" s="87" t="s">
        <v>22</v>
      </c>
      <c r="U523" s="77" t="s">
        <v>24</v>
      </c>
      <c r="V523" s="210">
        <v>3125</v>
      </c>
      <c r="W523" s="48">
        <f t="shared" si="119"/>
        <v>0.15</v>
      </c>
      <c r="X523" s="68">
        <f t="shared" si="120"/>
        <v>2656.25</v>
      </c>
      <c r="Y523" s="68"/>
      <c r="Z523" s="24"/>
      <c r="AA523" s="24"/>
      <c r="AB523" s="136" t="s">
        <v>24</v>
      </c>
      <c r="AC523" s="128" t="s">
        <v>24</v>
      </c>
      <c r="AD523" s="150" t="s">
        <v>1096</v>
      </c>
      <c r="AE523" s="153" t="s">
        <v>643</v>
      </c>
      <c r="AF523" s="153" t="s">
        <v>1029</v>
      </c>
    </row>
    <row r="524" spans="1:32">
      <c r="A524" s="18" t="s">
        <v>1112</v>
      </c>
      <c r="B524" s="19" t="s">
        <v>1113</v>
      </c>
      <c r="C524" s="56">
        <v>1</v>
      </c>
      <c r="D524" s="85" t="s">
        <v>22</v>
      </c>
      <c r="E524" s="77" t="s">
        <v>24</v>
      </c>
      <c r="F524" s="157">
        <v>5750</v>
      </c>
      <c r="G524" s="32">
        <f t="shared" si="117"/>
        <v>0.15</v>
      </c>
      <c r="H524" s="68">
        <f t="shared" si="118"/>
        <v>4887.5</v>
      </c>
      <c r="I524" s="68"/>
      <c r="J524" s="24"/>
      <c r="K524" s="24"/>
      <c r="L524" s="136" t="s">
        <v>24</v>
      </c>
      <c r="M524" s="128" t="s">
        <v>24</v>
      </c>
      <c r="N524" s="151" t="s">
        <v>1096</v>
      </c>
      <c r="O524" s="20" t="s">
        <v>643</v>
      </c>
      <c r="P524" s="153" t="s">
        <v>1029</v>
      </c>
      <c r="Q524" s="39" t="s">
        <v>1112</v>
      </c>
      <c r="R524" s="40" t="s">
        <v>1113</v>
      </c>
      <c r="S524" s="64">
        <v>1</v>
      </c>
      <c r="T524" s="87" t="s">
        <v>22</v>
      </c>
      <c r="U524" s="77" t="s">
        <v>24</v>
      </c>
      <c r="V524" s="210">
        <v>6250</v>
      </c>
      <c r="W524" s="48">
        <f t="shared" si="119"/>
        <v>0.15</v>
      </c>
      <c r="X524" s="68">
        <f t="shared" si="120"/>
        <v>5312.5</v>
      </c>
      <c r="Y524" s="68"/>
      <c r="Z524" s="24"/>
      <c r="AA524" s="24"/>
      <c r="AB524" s="136" t="s">
        <v>24</v>
      </c>
      <c r="AC524" s="128" t="s">
        <v>24</v>
      </c>
      <c r="AD524" s="150" t="s">
        <v>1096</v>
      </c>
      <c r="AE524" s="153" t="s">
        <v>643</v>
      </c>
      <c r="AF524" s="153" t="s">
        <v>1029</v>
      </c>
    </row>
    <row r="525" spans="1:32">
      <c r="A525" s="18" t="s">
        <v>1114</v>
      </c>
      <c r="B525" s="19" t="s">
        <v>1115</v>
      </c>
      <c r="C525" s="56">
        <v>1</v>
      </c>
      <c r="D525" s="85" t="s">
        <v>22</v>
      </c>
      <c r="E525" s="77" t="s">
        <v>24</v>
      </c>
      <c r="F525" s="157">
        <v>9583.33</v>
      </c>
      <c r="G525" s="32">
        <f t="shared" si="117"/>
        <v>0.15</v>
      </c>
      <c r="H525" s="68">
        <f t="shared" si="118"/>
        <v>8145.8305</v>
      </c>
      <c r="I525" s="68"/>
      <c r="J525" s="24"/>
      <c r="K525" s="24"/>
      <c r="L525" s="136" t="s">
        <v>24</v>
      </c>
      <c r="M525" s="128" t="s">
        <v>24</v>
      </c>
      <c r="N525" s="151" t="s">
        <v>1096</v>
      </c>
      <c r="O525" s="20" t="s">
        <v>643</v>
      </c>
      <c r="P525" s="153" t="s">
        <v>1029</v>
      </c>
      <c r="Q525" s="39" t="s">
        <v>1114</v>
      </c>
      <c r="R525" s="40" t="s">
        <v>1115</v>
      </c>
      <c r="S525" s="64">
        <v>1</v>
      </c>
      <c r="T525" s="87" t="s">
        <v>22</v>
      </c>
      <c r="U525" s="77" t="s">
        <v>24</v>
      </c>
      <c r="V525" s="210">
        <v>10416.67</v>
      </c>
      <c r="W525" s="48">
        <f t="shared" si="119"/>
        <v>0.15</v>
      </c>
      <c r="X525" s="68">
        <f t="shared" si="120"/>
        <v>8854.1695</v>
      </c>
      <c r="Y525" s="68"/>
      <c r="Z525" s="24"/>
      <c r="AA525" s="24"/>
      <c r="AB525" s="136" t="s">
        <v>24</v>
      </c>
      <c r="AC525" s="128" t="s">
        <v>24</v>
      </c>
      <c r="AD525" s="150" t="s">
        <v>1096</v>
      </c>
      <c r="AE525" s="153" t="s">
        <v>643</v>
      </c>
      <c r="AF525" s="153" t="s">
        <v>1029</v>
      </c>
    </row>
    <row r="526" spans="1:32">
      <c r="A526" s="18" t="s">
        <v>1116</v>
      </c>
      <c r="B526" s="19" t="s">
        <v>1117</v>
      </c>
      <c r="C526" s="56">
        <v>1</v>
      </c>
      <c r="D526" s="85" t="s">
        <v>22</v>
      </c>
      <c r="E526" s="77" t="s">
        <v>24</v>
      </c>
      <c r="F526" s="157">
        <v>13416.67</v>
      </c>
      <c r="G526" s="32">
        <f t="shared" si="117"/>
        <v>0.15</v>
      </c>
      <c r="H526" s="68">
        <f t="shared" si="118"/>
        <v>11404.1695</v>
      </c>
      <c r="I526" s="68"/>
      <c r="J526" s="24"/>
      <c r="K526" s="24"/>
      <c r="L526" s="136" t="s">
        <v>24</v>
      </c>
      <c r="M526" s="128" t="s">
        <v>24</v>
      </c>
      <c r="N526" s="151" t="s">
        <v>1096</v>
      </c>
      <c r="O526" s="20" t="s">
        <v>643</v>
      </c>
      <c r="P526" s="153" t="s">
        <v>1029</v>
      </c>
      <c r="Q526" s="39" t="s">
        <v>1116</v>
      </c>
      <c r="R526" s="40" t="s">
        <v>1117</v>
      </c>
      <c r="S526" s="64">
        <v>1</v>
      </c>
      <c r="T526" s="87" t="s">
        <v>22</v>
      </c>
      <c r="U526" s="77" t="s">
        <v>24</v>
      </c>
      <c r="V526" s="210">
        <v>14583.33</v>
      </c>
      <c r="W526" s="48">
        <f t="shared" si="119"/>
        <v>0.15</v>
      </c>
      <c r="X526" s="68">
        <f t="shared" si="120"/>
        <v>12395.8305</v>
      </c>
      <c r="Y526" s="68"/>
      <c r="Z526" s="24"/>
      <c r="AA526" s="24"/>
      <c r="AB526" s="136" t="s">
        <v>24</v>
      </c>
      <c r="AC526" s="128" t="s">
        <v>24</v>
      </c>
      <c r="AD526" s="150" t="s">
        <v>1096</v>
      </c>
      <c r="AE526" s="153" t="s">
        <v>643</v>
      </c>
      <c r="AF526" s="153" t="s">
        <v>1029</v>
      </c>
    </row>
    <row r="527" spans="1:32">
      <c r="A527" s="18" t="s">
        <v>1118</v>
      </c>
      <c r="B527" s="19" t="s">
        <v>1119</v>
      </c>
      <c r="C527" s="56">
        <v>1</v>
      </c>
      <c r="D527" s="85" t="s">
        <v>22</v>
      </c>
      <c r="E527" s="77" t="s">
        <v>24</v>
      </c>
      <c r="F527" s="157">
        <v>383.33</v>
      </c>
      <c r="G527" s="32">
        <f t="shared" si="117"/>
        <v>0.15</v>
      </c>
      <c r="H527" s="68">
        <f t="shared" si="118"/>
        <v>325.83049999999997</v>
      </c>
      <c r="I527" s="68"/>
      <c r="J527" s="24"/>
      <c r="K527" s="24"/>
      <c r="L527" s="136" t="s">
        <v>24</v>
      </c>
      <c r="M527" s="128" t="s">
        <v>24</v>
      </c>
      <c r="N527" s="151" t="s">
        <v>1096</v>
      </c>
      <c r="O527" s="20" t="s">
        <v>643</v>
      </c>
      <c r="P527" s="153" t="s">
        <v>1029</v>
      </c>
      <c r="Q527" s="39" t="s">
        <v>1118</v>
      </c>
      <c r="R527" s="40" t="s">
        <v>1119</v>
      </c>
      <c r="S527" s="64">
        <v>1</v>
      </c>
      <c r="T527" s="87" t="s">
        <v>22</v>
      </c>
      <c r="U527" s="77" t="s">
        <v>24</v>
      </c>
      <c r="V527" s="210">
        <v>416.67</v>
      </c>
      <c r="W527" s="48">
        <f t="shared" si="119"/>
        <v>0.15</v>
      </c>
      <c r="X527" s="68">
        <f t="shared" si="120"/>
        <v>354.16950000000003</v>
      </c>
      <c r="Y527" s="68"/>
      <c r="Z527" s="24"/>
      <c r="AA527" s="24"/>
      <c r="AB527" s="136" t="s">
        <v>24</v>
      </c>
      <c r="AC527" s="128" t="s">
        <v>24</v>
      </c>
      <c r="AD527" s="150" t="s">
        <v>1096</v>
      </c>
      <c r="AE527" s="153" t="s">
        <v>643</v>
      </c>
      <c r="AF527" s="153" t="s">
        <v>1029</v>
      </c>
    </row>
    <row r="528" spans="1:32">
      <c r="A528" s="18" t="s">
        <v>1120</v>
      </c>
      <c r="B528" s="19" t="s">
        <v>1121</v>
      </c>
      <c r="C528" s="56">
        <v>1</v>
      </c>
      <c r="D528" s="85" t="s">
        <v>22</v>
      </c>
      <c r="E528" s="77" t="s">
        <v>24</v>
      </c>
      <c r="F528" s="157">
        <v>766.67</v>
      </c>
      <c r="G528" s="32">
        <f t="shared" si="117"/>
        <v>0.15</v>
      </c>
      <c r="H528" s="68">
        <f t="shared" si="118"/>
        <v>651.66949999999997</v>
      </c>
      <c r="I528" s="68"/>
      <c r="J528" s="24"/>
      <c r="K528" s="24"/>
      <c r="L528" s="136" t="s">
        <v>24</v>
      </c>
      <c r="M528" s="128" t="s">
        <v>24</v>
      </c>
      <c r="N528" s="151" t="s">
        <v>1096</v>
      </c>
      <c r="O528" s="20" t="s">
        <v>643</v>
      </c>
      <c r="P528" s="153" t="s">
        <v>1029</v>
      </c>
      <c r="Q528" s="39" t="s">
        <v>1120</v>
      </c>
      <c r="R528" s="40" t="s">
        <v>1121</v>
      </c>
      <c r="S528" s="64">
        <v>1</v>
      </c>
      <c r="T528" s="87" t="s">
        <v>22</v>
      </c>
      <c r="U528" s="77" t="s">
        <v>24</v>
      </c>
      <c r="V528" s="210">
        <v>833.33</v>
      </c>
      <c r="W528" s="48">
        <f t="shared" si="119"/>
        <v>0.15</v>
      </c>
      <c r="X528" s="68">
        <f t="shared" si="120"/>
        <v>708.33050000000003</v>
      </c>
      <c r="Y528" s="68"/>
      <c r="Z528" s="24"/>
      <c r="AA528" s="24"/>
      <c r="AB528" s="136" t="s">
        <v>24</v>
      </c>
      <c r="AC528" s="128" t="s">
        <v>24</v>
      </c>
      <c r="AD528" s="150" t="s">
        <v>1096</v>
      </c>
      <c r="AE528" s="153" t="s">
        <v>643</v>
      </c>
      <c r="AF528" s="153" t="s">
        <v>1029</v>
      </c>
    </row>
    <row r="529" spans="1:32">
      <c r="A529" s="18" t="s">
        <v>1122</v>
      </c>
      <c r="B529" s="19" t="s">
        <v>1123</v>
      </c>
      <c r="C529" s="56">
        <v>1</v>
      </c>
      <c r="D529" s="85" t="s">
        <v>22</v>
      </c>
      <c r="E529" s="77" t="s">
        <v>24</v>
      </c>
      <c r="F529" s="157">
        <v>1341.67</v>
      </c>
      <c r="G529" s="32">
        <f t="shared" si="117"/>
        <v>0.15</v>
      </c>
      <c r="H529" s="68">
        <f t="shared" si="118"/>
        <v>1140.4195</v>
      </c>
      <c r="I529" s="68"/>
      <c r="J529" s="24"/>
      <c r="K529" s="24"/>
      <c r="L529" s="136" t="s">
        <v>24</v>
      </c>
      <c r="M529" s="128" t="s">
        <v>24</v>
      </c>
      <c r="N529" s="151" t="s">
        <v>1096</v>
      </c>
      <c r="O529" s="20" t="s">
        <v>643</v>
      </c>
      <c r="P529" s="153" t="s">
        <v>1029</v>
      </c>
      <c r="Q529" s="39" t="s">
        <v>1122</v>
      </c>
      <c r="R529" s="40" t="s">
        <v>1123</v>
      </c>
      <c r="S529" s="64">
        <v>1</v>
      </c>
      <c r="T529" s="87" t="s">
        <v>22</v>
      </c>
      <c r="U529" s="77" t="s">
        <v>24</v>
      </c>
      <c r="V529" s="210">
        <v>1458.33</v>
      </c>
      <c r="W529" s="48">
        <f t="shared" si="119"/>
        <v>0.15</v>
      </c>
      <c r="X529" s="68">
        <f t="shared" si="120"/>
        <v>1239.5805</v>
      </c>
      <c r="Y529" s="68"/>
      <c r="Z529" s="24"/>
      <c r="AA529" s="24"/>
      <c r="AB529" s="136" t="s">
        <v>24</v>
      </c>
      <c r="AC529" s="128" t="s">
        <v>24</v>
      </c>
      <c r="AD529" s="150" t="s">
        <v>1096</v>
      </c>
      <c r="AE529" s="153" t="s">
        <v>643</v>
      </c>
      <c r="AF529" s="153" t="s">
        <v>1029</v>
      </c>
    </row>
    <row r="530" spans="1:32">
      <c r="A530" s="18" t="s">
        <v>1124</v>
      </c>
      <c r="B530" s="19" t="s">
        <v>1125</v>
      </c>
      <c r="C530" s="56">
        <v>1</v>
      </c>
      <c r="D530" s="85" t="s">
        <v>22</v>
      </c>
      <c r="E530" s="77" t="s">
        <v>24</v>
      </c>
      <c r="F530" s="157">
        <v>2491.67</v>
      </c>
      <c r="G530" s="32">
        <f t="shared" si="117"/>
        <v>0.15</v>
      </c>
      <c r="H530" s="68">
        <f t="shared" si="118"/>
        <v>2117.9195</v>
      </c>
      <c r="I530" s="68"/>
      <c r="J530" s="24"/>
      <c r="K530" s="24"/>
      <c r="L530" s="136" t="s">
        <v>24</v>
      </c>
      <c r="M530" s="128" t="s">
        <v>24</v>
      </c>
      <c r="N530" s="151" t="s">
        <v>1096</v>
      </c>
      <c r="O530" s="20" t="s">
        <v>643</v>
      </c>
      <c r="P530" s="153" t="s">
        <v>1029</v>
      </c>
      <c r="Q530" s="39" t="s">
        <v>1124</v>
      </c>
      <c r="R530" s="40" t="s">
        <v>1125</v>
      </c>
      <c r="S530" s="64">
        <v>1</v>
      </c>
      <c r="T530" s="87" t="s">
        <v>22</v>
      </c>
      <c r="U530" s="77" t="s">
        <v>24</v>
      </c>
      <c r="V530" s="210">
        <v>2708.33</v>
      </c>
      <c r="W530" s="48">
        <f t="shared" si="119"/>
        <v>0.15</v>
      </c>
      <c r="X530" s="68">
        <f t="shared" si="120"/>
        <v>2302.0805</v>
      </c>
      <c r="Y530" s="68"/>
      <c r="Z530" s="24"/>
      <c r="AA530" s="24"/>
      <c r="AB530" s="136" t="s">
        <v>24</v>
      </c>
      <c r="AC530" s="128" t="s">
        <v>24</v>
      </c>
      <c r="AD530" s="150" t="s">
        <v>1096</v>
      </c>
      <c r="AE530" s="153" t="s">
        <v>643</v>
      </c>
      <c r="AF530" s="153" t="s">
        <v>1029</v>
      </c>
    </row>
    <row r="531" spans="1:32">
      <c r="A531" s="18" t="s">
        <v>1126</v>
      </c>
      <c r="B531" s="19" t="s">
        <v>1127</v>
      </c>
      <c r="C531" s="56">
        <v>1</v>
      </c>
      <c r="D531" s="85" t="s">
        <v>22</v>
      </c>
      <c r="E531" s="77" t="s">
        <v>24</v>
      </c>
      <c r="F531" s="157">
        <v>2300</v>
      </c>
      <c r="G531" s="32">
        <f t="shared" si="117"/>
        <v>0.15</v>
      </c>
      <c r="H531" s="68">
        <f t="shared" si="118"/>
        <v>1955</v>
      </c>
      <c r="I531" s="68"/>
      <c r="J531" s="24"/>
      <c r="K531" s="24"/>
      <c r="L531" s="136" t="s">
        <v>24</v>
      </c>
      <c r="M531" s="128" t="s">
        <v>24</v>
      </c>
      <c r="N531" s="151" t="s">
        <v>1096</v>
      </c>
      <c r="O531" s="20" t="s">
        <v>643</v>
      </c>
      <c r="P531" s="153" t="s">
        <v>1029</v>
      </c>
      <c r="Q531" s="39" t="s">
        <v>1126</v>
      </c>
      <c r="R531" s="40" t="s">
        <v>1127</v>
      </c>
      <c r="S531" s="64">
        <v>1</v>
      </c>
      <c r="T531" s="87" t="s">
        <v>22</v>
      </c>
      <c r="U531" s="77" t="s">
        <v>24</v>
      </c>
      <c r="V531" s="210">
        <v>2500</v>
      </c>
      <c r="W531" s="48">
        <f t="shared" si="119"/>
        <v>0.15</v>
      </c>
      <c r="X531" s="68">
        <f t="shared" si="120"/>
        <v>2125</v>
      </c>
      <c r="Y531" s="68"/>
      <c r="Z531" s="24"/>
      <c r="AA531" s="24"/>
      <c r="AB531" s="136" t="s">
        <v>24</v>
      </c>
      <c r="AC531" s="128" t="s">
        <v>24</v>
      </c>
      <c r="AD531" s="150" t="s">
        <v>1096</v>
      </c>
      <c r="AE531" s="153" t="s">
        <v>643</v>
      </c>
      <c r="AF531" s="153" t="s">
        <v>1029</v>
      </c>
    </row>
    <row r="532" spans="1:32">
      <c r="A532" s="18" t="s">
        <v>1128</v>
      </c>
      <c r="B532" s="19" t="s">
        <v>1129</v>
      </c>
      <c r="C532" s="56">
        <v>1</v>
      </c>
      <c r="D532" s="85" t="s">
        <v>22</v>
      </c>
      <c r="E532" s="77" t="s">
        <v>24</v>
      </c>
      <c r="F532" s="157">
        <v>4983.33</v>
      </c>
      <c r="G532" s="32">
        <f t="shared" si="117"/>
        <v>0.15</v>
      </c>
      <c r="H532" s="68">
        <f t="shared" si="118"/>
        <v>4235.8305</v>
      </c>
      <c r="I532" s="68"/>
      <c r="J532" s="24"/>
      <c r="K532" s="24"/>
      <c r="L532" s="136" t="s">
        <v>24</v>
      </c>
      <c r="M532" s="128" t="s">
        <v>24</v>
      </c>
      <c r="N532" s="151" t="s">
        <v>1096</v>
      </c>
      <c r="O532" s="20" t="s">
        <v>643</v>
      </c>
      <c r="P532" s="153" t="s">
        <v>1029</v>
      </c>
      <c r="Q532" s="39" t="s">
        <v>1128</v>
      </c>
      <c r="R532" s="40" t="s">
        <v>1129</v>
      </c>
      <c r="S532" s="64">
        <v>1</v>
      </c>
      <c r="T532" s="87" t="s">
        <v>22</v>
      </c>
      <c r="U532" s="77" t="s">
        <v>24</v>
      </c>
      <c r="V532" s="210">
        <v>5416.67</v>
      </c>
      <c r="W532" s="48">
        <f t="shared" si="119"/>
        <v>0.15</v>
      </c>
      <c r="X532" s="68">
        <f t="shared" si="120"/>
        <v>4604.1695</v>
      </c>
      <c r="Y532" s="68"/>
      <c r="Z532" s="24"/>
      <c r="AA532" s="24"/>
      <c r="AB532" s="136" t="s">
        <v>24</v>
      </c>
      <c r="AC532" s="128" t="s">
        <v>24</v>
      </c>
      <c r="AD532" s="150" t="s">
        <v>1096</v>
      </c>
      <c r="AE532" s="153" t="s">
        <v>643</v>
      </c>
      <c r="AF532" s="153" t="s">
        <v>1029</v>
      </c>
    </row>
    <row r="533" spans="1:32">
      <c r="A533" s="18" t="s">
        <v>1130</v>
      </c>
      <c r="B533" s="19" t="s">
        <v>1131</v>
      </c>
      <c r="C533" s="56">
        <v>1</v>
      </c>
      <c r="D533" s="85" t="s">
        <v>22</v>
      </c>
      <c r="E533" s="77" t="s">
        <v>24</v>
      </c>
      <c r="F533" s="157">
        <v>4983.33</v>
      </c>
      <c r="G533" s="32">
        <f t="shared" si="117"/>
        <v>0.15</v>
      </c>
      <c r="H533" s="68">
        <f t="shared" si="118"/>
        <v>4235.8305</v>
      </c>
      <c r="I533" s="68"/>
      <c r="J533" s="24"/>
      <c r="K533" s="24"/>
      <c r="L533" s="136" t="s">
        <v>24</v>
      </c>
      <c r="M533" s="128" t="s">
        <v>24</v>
      </c>
      <c r="N533" s="151" t="s">
        <v>1096</v>
      </c>
      <c r="O533" s="20" t="s">
        <v>643</v>
      </c>
      <c r="P533" s="153" t="s">
        <v>1029</v>
      </c>
      <c r="Q533" s="39" t="s">
        <v>1130</v>
      </c>
      <c r="R533" s="40" t="s">
        <v>1131</v>
      </c>
      <c r="S533" s="64">
        <v>1</v>
      </c>
      <c r="T533" s="87" t="s">
        <v>22</v>
      </c>
      <c r="U533" s="77" t="s">
        <v>24</v>
      </c>
      <c r="V533" s="210">
        <v>5416.67</v>
      </c>
      <c r="W533" s="48">
        <f t="shared" si="119"/>
        <v>0.15</v>
      </c>
      <c r="X533" s="68">
        <f t="shared" si="120"/>
        <v>4604.1695</v>
      </c>
      <c r="Y533" s="68"/>
      <c r="Z533" s="24"/>
      <c r="AA533" s="24"/>
      <c r="AB533" s="136" t="s">
        <v>24</v>
      </c>
      <c r="AC533" s="128" t="s">
        <v>24</v>
      </c>
      <c r="AD533" s="150" t="s">
        <v>1096</v>
      </c>
      <c r="AE533" s="153" t="s">
        <v>643</v>
      </c>
      <c r="AF533" s="153" t="s">
        <v>1029</v>
      </c>
    </row>
    <row r="534" spans="1:32">
      <c r="A534" s="18" t="s">
        <v>1132</v>
      </c>
      <c r="B534" s="19" t="s">
        <v>1133</v>
      </c>
      <c r="C534" s="56">
        <v>1</v>
      </c>
      <c r="D534" s="85" t="s">
        <v>22</v>
      </c>
      <c r="E534" s="77" t="s">
        <v>24</v>
      </c>
      <c r="F534" s="157">
        <v>10350</v>
      </c>
      <c r="G534" s="32">
        <f t="shared" si="117"/>
        <v>0.15</v>
      </c>
      <c r="H534" s="68">
        <f t="shared" si="118"/>
        <v>8797.5</v>
      </c>
      <c r="I534" s="68"/>
      <c r="J534" s="24"/>
      <c r="K534" s="24"/>
      <c r="L534" s="136" t="s">
        <v>24</v>
      </c>
      <c r="M534" s="128" t="s">
        <v>24</v>
      </c>
      <c r="N534" s="151" t="s">
        <v>1096</v>
      </c>
      <c r="O534" s="20" t="s">
        <v>643</v>
      </c>
      <c r="P534" s="153" t="s">
        <v>1029</v>
      </c>
      <c r="Q534" s="39" t="s">
        <v>1132</v>
      </c>
      <c r="R534" s="40" t="s">
        <v>1133</v>
      </c>
      <c r="S534" s="64">
        <v>1</v>
      </c>
      <c r="T534" s="87" t="s">
        <v>22</v>
      </c>
      <c r="U534" s="77" t="s">
        <v>24</v>
      </c>
      <c r="V534" s="210">
        <v>11250</v>
      </c>
      <c r="W534" s="48">
        <f t="shared" si="119"/>
        <v>0.15</v>
      </c>
      <c r="X534" s="68">
        <f t="shared" si="120"/>
        <v>9562.5</v>
      </c>
      <c r="Y534" s="68"/>
      <c r="Z534" s="24"/>
      <c r="AA534" s="24"/>
      <c r="AB534" s="136" t="s">
        <v>24</v>
      </c>
      <c r="AC534" s="128" t="s">
        <v>24</v>
      </c>
      <c r="AD534" s="150" t="s">
        <v>1096</v>
      </c>
      <c r="AE534" s="153" t="s">
        <v>643</v>
      </c>
      <c r="AF534" s="153" t="s">
        <v>1029</v>
      </c>
    </row>
    <row r="535" spans="1:32" s="53" customFormat="1">
      <c r="A535" s="51" t="s">
        <v>1134</v>
      </c>
      <c r="B535" s="52" t="s">
        <v>1135</v>
      </c>
      <c r="C535" s="55">
        <v>1</v>
      </c>
      <c r="D535" s="89" t="s">
        <v>22</v>
      </c>
      <c r="E535" s="105" t="s">
        <v>24</v>
      </c>
      <c r="F535" s="91">
        <v>575</v>
      </c>
      <c r="G535" s="57">
        <f t="shared" si="117"/>
        <v>0.15</v>
      </c>
      <c r="H535" s="116">
        <f t="shared" ref="H535" si="121">F535-(F535*G535)</f>
        <v>488.75</v>
      </c>
      <c r="I535" s="116"/>
      <c r="J535" s="127"/>
      <c r="K535" s="127"/>
      <c r="L535" s="138" t="s">
        <v>24</v>
      </c>
      <c r="M535" s="127" t="s">
        <v>24</v>
      </c>
      <c r="N535" s="151" t="s">
        <v>1096</v>
      </c>
      <c r="O535" s="154" t="s">
        <v>643</v>
      </c>
      <c r="P535" s="155" t="s">
        <v>1029</v>
      </c>
      <c r="Q535" s="51" t="s">
        <v>1134</v>
      </c>
      <c r="R535" s="52" t="s">
        <v>1135</v>
      </c>
      <c r="S535" s="182">
        <v>1</v>
      </c>
      <c r="T535" s="183" t="s">
        <v>22</v>
      </c>
      <c r="U535" s="105" t="s">
        <v>24</v>
      </c>
      <c r="V535" s="233">
        <v>625</v>
      </c>
      <c r="W535" s="227">
        <f t="shared" si="119"/>
        <v>0.15</v>
      </c>
      <c r="X535" s="116">
        <f t="shared" si="120"/>
        <v>531.25</v>
      </c>
      <c r="Y535" s="116"/>
      <c r="Z535" s="127"/>
      <c r="AA535" s="127"/>
      <c r="AB535" s="138" t="s">
        <v>24</v>
      </c>
      <c r="AC535" s="127" t="s">
        <v>24</v>
      </c>
      <c r="AD535" s="150" t="s">
        <v>1096</v>
      </c>
      <c r="AE535" s="155" t="s">
        <v>643</v>
      </c>
      <c r="AF535" s="155" t="s">
        <v>1029</v>
      </c>
    </row>
    <row r="536" spans="1:32" s="53" customFormat="1">
      <c r="A536" s="18" t="s">
        <v>1136</v>
      </c>
      <c r="B536" s="52" t="s">
        <v>1137</v>
      </c>
      <c r="C536" s="55">
        <v>1</v>
      </c>
      <c r="D536" s="89" t="s">
        <v>22</v>
      </c>
      <c r="E536" s="105" t="s">
        <v>24</v>
      </c>
      <c r="F536" s="91">
        <v>191.67</v>
      </c>
      <c r="G536" s="57">
        <f t="shared" si="117"/>
        <v>0.15</v>
      </c>
      <c r="H536" s="116">
        <f t="shared" ref="H536" si="122">F536-(F536*G536)</f>
        <v>162.9195</v>
      </c>
      <c r="I536" s="116"/>
      <c r="J536" s="127"/>
      <c r="K536" s="127"/>
      <c r="L536" s="138" t="s">
        <v>24</v>
      </c>
      <c r="M536" s="127" t="s">
        <v>24</v>
      </c>
      <c r="N536" s="151" t="s">
        <v>1096</v>
      </c>
      <c r="O536" s="154" t="s">
        <v>643</v>
      </c>
      <c r="P536" s="155" t="s">
        <v>1029</v>
      </c>
      <c r="Q536" s="39" t="s">
        <v>1136</v>
      </c>
      <c r="R536" s="52" t="s">
        <v>1137</v>
      </c>
      <c r="S536" s="182">
        <v>1</v>
      </c>
      <c r="T536" s="183" t="s">
        <v>22</v>
      </c>
      <c r="U536" s="105" t="s">
        <v>24</v>
      </c>
      <c r="V536" s="233">
        <v>208.33</v>
      </c>
      <c r="W536" s="227">
        <f t="shared" si="119"/>
        <v>0.15</v>
      </c>
      <c r="X536" s="116">
        <f t="shared" si="120"/>
        <v>177.0805</v>
      </c>
      <c r="Y536" s="116"/>
      <c r="Z536" s="127"/>
      <c r="AA536" s="127"/>
      <c r="AB536" s="138" t="s">
        <v>24</v>
      </c>
      <c r="AC536" s="127" t="s">
        <v>24</v>
      </c>
      <c r="AD536" s="150" t="s">
        <v>1096</v>
      </c>
      <c r="AE536" s="155" t="s">
        <v>643</v>
      </c>
      <c r="AF536" s="155" t="s">
        <v>1029</v>
      </c>
    </row>
    <row r="537" spans="1:32" s="53" customFormat="1">
      <c r="A537" s="18" t="s">
        <v>1138</v>
      </c>
      <c r="B537" s="52" t="s">
        <v>1139</v>
      </c>
      <c r="C537" s="55">
        <v>1</v>
      </c>
      <c r="D537" s="89" t="s">
        <v>22</v>
      </c>
      <c r="E537" s="105" t="s">
        <v>24</v>
      </c>
      <c r="F537" s="91">
        <v>1533.33</v>
      </c>
      <c r="G537" s="57">
        <f t="shared" si="117"/>
        <v>0.15</v>
      </c>
      <c r="H537" s="116">
        <f t="shared" ref="H537" si="123">F537-(F537*G537)</f>
        <v>1303.3305</v>
      </c>
      <c r="I537" s="116"/>
      <c r="J537" s="127"/>
      <c r="K537" s="127"/>
      <c r="L537" s="138" t="s">
        <v>24</v>
      </c>
      <c r="M537" s="127" t="s">
        <v>24</v>
      </c>
      <c r="N537" s="151" t="s">
        <v>1096</v>
      </c>
      <c r="O537" s="154" t="s">
        <v>643</v>
      </c>
      <c r="P537" s="155" t="s">
        <v>1029</v>
      </c>
      <c r="Q537" s="39" t="s">
        <v>1138</v>
      </c>
      <c r="R537" s="52" t="s">
        <v>1139</v>
      </c>
      <c r="S537" s="182">
        <v>1</v>
      </c>
      <c r="T537" s="183" t="s">
        <v>22</v>
      </c>
      <c r="U537" s="105" t="s">
        <v>24</v>
      </c>
      <c r="V537" s="233">
        <v>1666.67</v>
      </c>
      <c r="W537" s="227">
        <f t="shared" si="119"/>
        <v>0.15</v>
      </c>
      <c r="X537" s="116">
        <f t="shared" si="120"/>
        <v>1416.6695</v>
      </c>
      <c r="Y537" s="116"/>
      <c r="Z537" s="127"/>
      <c r="AA537" s="127"/>
      <c r="AB537" s="138" t="s">
        <v>24</v>
      </c>
      <c r="AC537" s="127" t="s">
        <v>24</v>
      </c>
      <c r="AD537" s="150" t="s">
        <v>1096</v>
      </c>
      <c r="AE537" s="155" t="s">
        <v>643</v>
      </c>
      <c r="AF537" s="155" t="s">
        <v>1029</v>
      </c>
    </row>
    <row r="538" spans="1:32">
      <c r="A538" s="18" t="s">
        <v>1140</v>
      </c>
      <c r="B538" s="19" t="s">
        <v>1141</v>
      </c>
      <c r="C538" s="56">
        <v>1</v>
      </c>
      <c r="D538" s="85" t="s">
        <v>22</v>
      </c>
      <c r="E538" s="77" t="s">
        <v>24</v>
      </c>
      <c r="F538" s="157">
        <v>1916.67</v>
      </c>
      <c r="G538" s="32">
        <f t="shared" si="117"/>
        <v>0.15</v>
      </c>
      <c r="H538" s="68">
        <f t="shared" si="118"/>
        <v>1629.1695</v>
      </c>
      <c r="I538" s="68"/>
      <c r="J538" s="24"/>
      <c r="K538" s="24"/>
      <c r="L538" s="136" t="s">
        <v>24</v>
      </c>
      <c r="M538" s="128" t="s">
        <v>24</v>
      </c>
      <c r="N538" s="151" t="s">
        <v>1096</v>
      </c>
      <c r="O538" s="20" t="s">
        <v>643</v>
      </c>
      <c r="P538" s="153" t="s">
        <v>1029</v>
      </c>
      <c r="Q538" s="39" t="s">
        <v>1140</v>
      </c>
      <c r="R538" s="40" t="s">
        <v>1141</v>
      </c>
      <c r="S538" s="64">
        <v>1</v>
      </c>
      <c r="T538" s="87" t="s">
        <v>22</v>
      </c>
      <c r="U538" s="77" t="s">
        <v>24</v>
      </c>
      <c r="V538" s="210">
        <v>2083.33</v>
      </c>
      <c r="W538" s="48">
        <f t="shared" si="119"/>
        <v>0.15</v>
      </c>
      <c r="X538" s="68">
        <f t="shared" si="120"/>
        <v>1770.8305</v>
      </c>
      <c r="Y538" s="68"/>
      <c r="Z538" s="24"/>
      <c r="AA538" s="24"/>
      <c r="AB538" s="136" t="s">
        <v>24</v>
      </c>
      <c r="AC538" s="128" t="s">
        <v>24</v>
      </c>
      <c r="AD538" s="150" t="s">
        <v>1096</v>
      </c>
      <c r="AE538" s="153" t="s">
        <v>643</v>
      </c>
      <c r="AF538" s="153" t="s">
        <v>1029</v>
      </c>
    </row>
    <row r="539" spans="1:32">
      <c r="A539" s="18" t="s">
        <v>1142</v>
      </c>
      <c r="B539" s="19" t="s">
        <v>1143</v>
      </c>
      <c r="C539" s="56">
        <v>1</v>
      </c>
      <c r="D539" s="85" t="s">
        <v>22</v>
      </c>
      <c r="E539" s="77" t="s">
        <v>24</v>
      </c>
      <c r="F539" s="96">
        <v>41.67</v>
      </c>
      <c r="G539" s="32">
        <f t="shared" si="117"/>
        <v>0.15</v>
      </c>
      <c r="H539" s="68">
        <f t="shared" si="118"/>
        <v>35.419499999999999</v>
      </c>
      <c r="I539" s="68"/>
      <c r="J539" s="24"/>
      <c r="K539" s="24"/>
      <c r="L539" s="136" t="s">
        <v>24</v>
      </c>
      <c r="M539" s="128" t="s">
        <v>24</v>
      </c>
      <c r="N539" s="151" t="s">
        <v>1096</v>
      </c>
      <c r="O539" s="20" t="s">
        <v>643</v>
      </c>
      <c r="P539" s="153" t="s">
        <v>1029</v>
      </c>
      <c r="Q539" s="39" t="s">
        <v>1142</v>
      </c>
      <c r="R539" s="40" t="s">
        <v>1143</v>
      </c>
      <c r="S539" s="64">
        <v>1</v>
      </c>
      <c r="T539" s="87" t="s">
        <v>22</v>
      </c>
      <c r="U539" s="77" t="s">
        <v>24</v>
      </c>
      <c r="V539" s="210">
        <v>41.67</v>
      </c>
      <c r="W539" s="48">
        <f t="shared" si="119"/>
        <v>0.15</v>
      </c>
      <c r="X539" s="68">
        <f t="shared" si="120"/>
        <v>35.419499999999999</v>
      </c>
      <c r="Y539" s="68"/>
      <c r="Z539" s="24"/>
      <c r="AA539" s="24"/>
      <c r="AB539" s="136" t="s">
        <v>24</v>
      </c>
      <c r="AC539" s="128" t="s">
        <v>24</v>
      </c>
      <c r="AD539" s="150" t="s">
        <v>1096</v>
      </c>
      <c r="AE539" s="153" t="s">
        <v>643</v>
      </c>
      <c r="AF539" s="153" t="s">
        <v>1029</v>
      </c>
    </row>
    <row r="540" spans="1:32">
      <c r="A540" s="18" t="s">
        <v>1144</v>
      </c>
      <c r="B540" s="19" t="s">
        <v>1145</v>
      </c>
      <c r="C540" s="56">
        <v>1</v>
      </c>
      <c r="D540" s="85" t="s">
        <v>22</v>
      </c>
      <c r="E540" s="77" t="s">
        <v>24</v>
      </c>
      <c r="F540" s="96">
        <v>124.17</v>
      </c>
      <c r="G540" s="32">
        <f t="shared" si="117"/>
        <v>0.15</v>
      </c>
      <c r="H540" s="68">
        <f t="shared" si="118"/>
        <v>105.5445</v>
      </c>
      <c r="I540" s="68"/>
      <c r="J540" s="24"/>
      <c r="K540" s="24"/>
      <c r="L540" s="136" t="s">
        <v>24</v>
      </c>
      <c r="M540" s="128" t="s">
        <v>24</v>
      </c>
      <c r="N540" s="151" t="s">
        <v>1096</v>
      </c>
      <c r="O540" s="20" t="s">
        <v>643</v>
      </c>
      <c r="P540" s="153" t="s">
        <v>1029</v>
      </c>
      <c r="Q540" s="39" t="s">
        <v>1144</v>
      </c>
      <c r="R540" s="40" t="s">
        <v>1145</v>
      </c>
      <c r="S540" s="64">
        <v>1</v>
      </c>
      <c r="T540" s="87" t="s">
        <v>22</v>
      </c>
      <c r="U540" s="77" t="s">
        <v>24</v>
      </c>
      <c r="V540" s="210">
        <v>124.17</v>
      </c>
      <c r="W540" s="48">
        <f t="shared" si="119"/>
        <v>0.15</v>
      </c>
      <c r="X540" s="68">
        <f t="shared" si="120"/>
        <v>105.5445</v>
      </c>
      <c r="Y540" s="68"/>
      <c r="Z540" s="24"/>
      <c r="AA540" s="24"/>
      <c r="AB540" s="136" t="s">
        <v>24</v>
      </c>
      <c r="AC540" s="128" t="s">
        <v>24</v>
      </c>
      <c r="AD540" s="150" t="s">
        <v>1096</v>
      </c>
      <c r="AE540" s="153" t="s">
        <v>643</v>
      </c>
      <c r="AF540" s="153" t="s">
        <v>1029</v>
      </c>
    </row>
    <row r="541" spans="1:32">
      <c r="A541" s="18" t="s">
        <v>1146</v>
      </c>
      <c r="B541" s="19" t="s">
        <v>1147</v>
      </c>
      <c r="C541" s="56">
        <v>1</v>
      </c>
      <c r="D541" s="85" t="s">
        <v>22</v>
      </c>
      <c r="E541" s="77" t="s">
        <v>24</v>
      </c>
      <c r="F541" s="96"/>
      <c r="G541" s="32"/>
      <c r="H541" s="68">
        <f t="shared" si="118"/>
        <v>0</v>
      </c>
      <c r="I541" s="68"/>
      <c r="J541" s="24"/>
      <c r="K541" s="24"/>
      <c r="L541" s="136" t="s">
        <v>24</v>
      </c>
      <c r="M541" s="128" t="s">
        <v>24</v>
      </c>
      <c r="N541" s="151" t="s">
        <v>1096</v>
      </c>
      <c r="O541" s="20" t="s">
        <v>643</v>
      </c>
      <c r="P541" s="153" t="s">
        <v>1029</v>
      </c>
      <c r="Q541" s="39" t="s">
        <v>1146</v>
      </c>
      <c r="R541" s="40" t="s">
        <v>1147</v>
      </c>
      <c r="S541" s="64">
        <v>1</v>
      </c>
      <c r="T541" s="87" t="s">
        <v>22</v>
      </c>
      <c r="U541" s="77" t="s">
        <v>24</v>
      </c>
      <c r="V541" s="210"/>
      <c r="W541" s="48"/>
      <c r="X541" s="68">
        <f t="shared" si="120"/>
        <v>0</v>
      </c>
      <c r="Y541" s="68"/>
      <c r="Z541" s="24"/>
      <c r="AA541" s="24"/>
      <c r="AB541" s="136" t="s">
        <v>24</v>
      </c>
      <c r="AC541" s="128" t="s">
        <v>24</v>
      </c>
      <c r="AD541" s="150" t="s">
        <v>1096</v>
      </c>
      <c r="AE541" s="153" t="s">
        <v>643</v>
      </c>
      <c r="AF541" s="153" t="s">
        <v>1029</v>
      </c>
    </row>
    <row r="542" spans="1:32">
      <c r="A542" s="18" t="s">
        <v>1148</v>
      </c>
      <c r="B542" s="19" t="s">
        <v>1149</v>
      </c>
      <c r="C542" s="56">
        <v>1</v>
      </c>
      <c r="D542" s="85" t="s">
        <v>22</v>
      </c>
      <c r="E542" s="77" t="s">
        <v>24</v>
      </c>
      <c r="F542" s="96"/>
      <c r="G542" s="32"/>
      <c r="H542" s="68">
        <f t="shared" si="118"/>
        <v>0</v>
      </c>
      <c r="I542" s="68"/>
      <c r="J542" s="24"/>
      <c r="K542" s="24"/>
      <c r="L542" s="136" t="s">
        <v>24</v>
      </c>
      <c r="M542" s="128" t="s">
        <v>24</v>
      </c>
      <c r="N542" s="151" t="s">
        <v>1096</v>
      </c>
      <c r="O542" s="20" t="s">
        <v>643</v>
      </c>
      <c r="P542" s="153" t="s">
        <v>1029</v>
      </c>
      <c r="Q542" s="39" t="s">
        <v>1148</v>
      </c>
      <c r="R542" s="40" t="s">
        <v>1149</v>
      </c>
      <c r="S542" s="64">
        <v>1</v>
      </c>
      <c r="T542" s="87" t="s">
        <v>22</v>
      </c>
      <c r="U542" s="77" t="s">
        <v>24</v>
      </c>
      <c r="V542" s="210"/>
      <c r="W542" s="48"/>
      <c r="X542" s="68">
        <f t="shared" si="120"/>
        <v>0</v>
      </c>
      <c r="Y542" s="68"/>
      <c r="Z542" s="24"/>
      <c r="AA542" s="24"/>
      <c r="AB542" s="136" t="s">
        <v>24</v>
      </c>
      <c r="AC542" s="128" t="s">
        <v>24</v>
      </c>
      <c r="AD542" s="150" t="s">
        <v>1096</v>
      </c>
      <c r="AE542" s="153" t="s">
        <v>643</v>
      </c>
      <c r="AF542" s="153" t="s">
        <v>1029</v>
      </c>
    </row>
    <row r="543" spans="1:32">
      <c r="A543" s="18" t="s">
        <v>1150</v>
      </c>
      <c r="B543" s="19" t="s">
        <v>1151</v>
      </c>
      <c r="C543" s="56">
        <v>1</v>
      </c>
      <c r="D543" s="85" t="s">
        <v>22</v>
      </c>
      <c r="E543" s="77" t="s">
        <v>24</v>
      </c>
      <c r="F543" s="157">
        <v>416.67</v>
      </c>
      <c r="G543" s="32">
        <f>rv_mp_eg_cto</f>
        <v>0.15</v>
      </c>
      <c r="H543" s="68">
        <f t="shared" si="118"/>
        <v>354.16950000000003</v>
      </c>
      <c r="I543" s="68"/>
      <c r="J543" s="24"/>
      <c r="K543" s="24"/>
      <c r="L543" s="136" t="s">
        <v>24</v>
      </c>
      <c r="M543" s="128" t="s">
        <v>24</v>
      </c>
      <c r="N543" s="151" t="s">
        <v>1096</v>
      </c>
      <c r="O543" s="20" t="s">
        <v>643</v>
      </c>
      <c r="P543" s="153" t="s">
        <v>1029</v>
      </c>
      <c r="Q543" s="39" t="s">
        <v>1150</v>
      </c>
      <c r="R543" s="40" t="s">
        <v>1151</v>
      </c>
      <c r="S543" s="64">
        <v>1</v>
      </c>
      <c r="T543" s="87" t="s">
        <v>22</v>
      </c>
      <c r="U543" s="77" t="s">
        <v>24</v>
      </c>
      <c r="V543" s="210">
        <v>400</v>
      </c>
      <c r="W543" s="48">
        <f>rv_mp_eg_cto</f>
        <v>0.15</v>
      </c>
      <c r="X543" s="68">
        <f t="shared" si="120"/>
        <v>340</v>
      </c>
      <c r="Y543" s="68"/>
      <c r="Z543" s="24"/>
      <c r="AA543" s="24"/>
      <c r="AB543" s="136" t="s">
        <v>24</v>
      </c>
      <c r="AC543" s="128" t="s">
        <v>24</v>
      </c>
      <c r="AD543" s="150" t="s">
        <v>1096</v>
      </c>
      <c r="AE543" s="153" t="s">
        <v>643</v>
      </c>
      <c r="AF543" s="153" t="s">
        <v>1029</v>
      </c>
    </row>
    <row r="544" spans="1:32">
      <c r="A544" s="16" t="s">
        <v>1152</v>
      </c>
      <c r="B544" s="17" t="s">
        <v>1153</v>
      </c>
      <c r="C544" s="73">
        <v>1</v>
      </c>
      <c r="D544" s="84" t="s">
        <v>29</v>
      </c>
      <c r="E544" s="102" t="s">
        <v>1152</v>
      </c>
      <c r="F544" s="84"/>
      <c r="G544" s="110"/>
      <c r="H544" s="118">
        <v>120</v>
      </c>
      <c r="I544" s="68"/>
      <c r="J544" s="24"/>
      <c r="K544" s="24"/>
      <c r="L544" s="136" t="s">
        <v>24</v>
      </c>
      <c r="M544" s="128" t="s">
        <v>24</v>
      </c>
      <c r="N544" s="151" t="s">
        <v>30</v>
      </c>
      <c r="O544" s="20" t="s">
        <v>31</v>
      </c>
      <c r="P544" s="153" t="s">
        <v>646</v>
      </c>
      <c r="Q544" s="44" t="s">
        <v>1152</v>
      </c>
      <c r="R544" s="42" t="s">
        <v>1153</v>
      </c>
      <c r="S544" s="76">
        <v>1</v>
      </c>
      <c r="T544" s="88" t="s">
        <v>29</v>
      </c>
      <c r="U544" s="102" t="s">
        <v>1152</v>
      </c>
      <c r="V544" s="88"/>
      <c r="W544" s="220"/>
      <c r="X544" s="235">
        <v>120</v>
      </c>
      <c r="Y544" s="68"/>
      <c r="Z544" s="24"/>
      <c r="AA544" s="24"/>
      <c r="AB544" s="136" t="s">
        <v>24</v>
      </c>
      <c r="AC544" s="128" t="s">
        <v>24</v>
      </c>
      <c r="AD544" s="150" t="s">
        <v>30</v>
      </c>
      <c r="AE544" s="153" t="s">
        <v>31</v>
      </c>
      <c r="AF544" s="153" t="s">
        <v>646</v>
      </c>
    </row>
    <row r="545" spans="1:32">
      <c r="A545" s="16" t="s">
        <v>1154</v>
      </c>
      <c r="B545" s="17" t="s">
        <v>1155</v>
      </c>
      <c r="C545" s="73">
        <v>1</v>
      </c>
      <c r="D545" s="84" t="s">
        <v>29</v>
      </c>
      <c r="E545" s="102" t="s">
        <v>1154</v>
      </c>
      <c r="F545" s="84"/>
      <c r="G545" s="110"/>
      <c r="H545" s="118">
        <v>260</v>
      </c>
      <c r="I545" s="68"/>
      <c r="J545" s="24"/>
      <c r="K545" s="24"/>
      <c r="L545" s="136" t="s">
        <v>24</v>
      </c>
      <c r="M545" s="128" t="s">
        <v>24</v>
      </c>
      <c r="N545" s="151" t="s">
        <v>30</v>
      </c>
      <c r="O545" s="20" t="s">
        <v>31</v>
      </c>
      <c r="P545" s="153" t="s">
        <v>646</v>
      </c>
      <c r="Q545" s="44" t="s">
        <v>1154</v>
      </c>
      <c r="R545" s="42" t="s">
        <v>1155</v>
      </c>
      <c r="S545" s="76">
        <v>1</v>
      </c>
      <c r="T545" s="88" t="s">
        <v>29</v>
      </c>
      <c r="U545" s="102" t="s">
        <v>1154</v>
      </c>
      <c r="V545" s="88"/>
      <c r="W545" s="220"/>
      <c r="X545" s="235">
        <v>260</v>
      </c>
      <c r="Y545" s="68"/>
      <c r="Z545" s="24"/>
      <c r="AA545" s="24"/>
      <c r="AB545" s="136" t="s">
        <v>24</v>
      </c>
      <c r="AC545" s="128" t="s">
        <v>24</v>
      </c>
      <c r="AD545" s="150" t="s">
        <v>30</v>
      </c>
      <c r="AE545" s="153" t="s">
        <v>31</v>
      </c>
      <c r="AF545" s="153" t="s">
        <v>646</v>
      </c>
    </row>
    <row r="546" spans="1:32">
      <c r="A546" s="16" t="s">
        <v>1156</v>
      </c>
      <c r="B546" s="17" t="s">
        <v>1157</v>
      </c>
      <c r="C546" s="73">
        <v>1</v>
      </c>
      <c r="D546" s="84" t="s">
        <v>29</v>
      </c>
      <c r="E546" s="102" t="s">
        <v>1156</v>
      </c>
      <c r="F546" s="84"/>
      <c r="G546" s="110"/>
      <c r="H546" s="118">
        <v>515</v>
      </c>
      <c r="I546" s="68"/>
      <c r="J546" s="24"/>
      <c r="K546" s="24"/>
      <c r="L546" s="136" t="s">
        <v>24</v>
      </c>
      <c r="M546" s="128" t="s">
        <v>24</v>
      </c>
      <c r="N546" s="151" t="s">
        <v>30</v>
      </c>
      <c r="O546" s="20" t="s">
        <v>31</v>
      </c>
      <c r="P546" s="153" t="s">
        <v>646</v>
      </c>
      <c r="Q546" s="44" t="s">
        <v>1156</v>
      </c>
      <c r="R546" s="42" t="s">
        <v>1157</v>
      </c>
      <c r="S546" s="76">
        <v>1</v>
      </c>
      <c r="T546" s="88" t="s">
        <v>29</v>
      </c>
      <c r="U546" s="102" t="s">
        <v>1156</v>
      </c>
      <c r="V546" s="88"/>
      <c r="W546" s="220"/>
      <c r="X546" s="235">
        <v>515</v>
      </c>
      <c r="Y546" s="68"/>
      <c r="Z546" s="24"/>
      <c r="AA546" s="24"/>
      <c r="AB546" s="136" t="s">
        <v>24</v>
      </c>
      <c r="AC546" s="128" t="s">
        <v>24</v>
      </c>
      <c r="AD546" s="150" t="s">
        <v>30</v>
      </c>
      <c r="AE546" s="153" t="s">
        <v>31</v>
      </c>
      <c r="AF546" s="153" t="s">
        <v>646</v>
      </c>
    </row>
    <row r="547" spans="1:32">
      <c r="A547" s="16" t="s">
        <v>1158</v>
      </c>
      <c r="B547" s="17" t="s">
        <v>1159</v>
      </c>
      <c r="C547" s="73">
        <v>1</v>
      </c>
      <c r="D547" s="84" t="s">
        <v>29</v>
      </c>
      <c r="E547" s="102" t="s">
        <v>1158</v>
      </c>
      <c r="F547" s="84"/>
      <c r="G547" s="110"/>
      <c r="H547" s="118">
        <v>745</v>
      </c>
      <c r="I547" s="68"/>
      <c r="J547" s="24"/>
      <c r="K547" s="24"/>
      <c r="L547" s="136" t="s">
        <v>24</v>
      </c>
      <c r="M547" s="128" t="s">
        <v>24</v>
      </c>
      <c r="N547" s="151" t="s">
        <v>30</v>
      </c>
      <c r="O547" s="20" t="s">
        <v>31</v>
      </c>
      <c r="P547" s="153" t="s">
        <v>646</v>
      </c>
      <c r="Q547" s="44" t="s">
        <v>1158</v>
      </c>
      <c r="R547" s="42" t="s">
        <v>1159</v>
      </c>
      <c r="S547" s="76">
        <v>1</v>
      </c>
      <c r="T547" s="88" t="s">
        <v>29</v>
      </c>
      <c r="U547" s="102" t="s">
        <v>1158</v>
      </c>
      <c r="V547" s="88"/>
      <c r="W547" s="220"/>
      <c r="X547" s="235">
        <v>745</v>
      </c>
      <c r="Y547" s="68"/>
      <c r="Z547" s="24"/>
      <c r="AA547" s="24"/>
      <c r="AB547" s="136" t="s">
        <v>24</v>
      </c>
      <c r="AC547" s="128" t="s">
        <v>24</v>
      </c>
      <c r="AD547" s="150" t="s">
        <v>30</v>
      </c>
      <c r="AE547" s="153" t="s">
        <v>31</v>
      </c>
      <c r="AF547" s="153" t="s">
        <v>646</v>
      </c>
    </row>
    <row r="548" spans="1:32">
      <c r="A548" s="16" t="s">
        <v>1160</v>
      </c>
      <c r="B548" s="17" t="s">
        <v>1161</v>
      </c>
      <c r="C548" s="73">
        <v>1</v>
      </c>
      <c r="D548" s="84" t="s">
        <v>29</v>
      </c>
      <c r="E548" s="102" t="s">
        <v>1160</v>
      </c>
      <c r="F548" s="84"/>
      <c r="G548" s="110"/>
      <c r="H548" s="118">
        <v>50</v>
      </c>
      <c r="I548" s="68"/>
      <c r="J548" s="24"/>
      <c r="K548" s="24"/>
      <c r="L548" s="136" t="s">
        <v>24</v>
      </c>
      <c r="M548" s="128" t="s">
        <v>24</v>
      </c>
      <c r="N548" s="151" t="s">
        <v>30</v>
      </c>
      <c r="O548" s="20" t="s">
        <v>31</v>
      </c>
      <c r="P548" s="153" t="s">
        <v>646</v>
      </c>
      <c r="Q548" s="44" t="s">
        <v>1160</v>
      </c>
      <c r="R548" s="42" t="s">
        <v>1161</v>
      </c>
      <c r="S548" s="76">
        <v>1</v>
      </c>
      <c r="T548" s="88" t="s">
        <v>29</v>
      </c>
      <c r="U548" s="102" t="s">
        <v>1160</v>
      </c>
      <c r="V548" s="88"/>
      <c r="W548" s="220"/>
      <c r="X548" s="235">
        <v>50</v>
      </c>
      <c r="Y548" s="68"/>
      <c r="Z548" s="24"/>
      <c r="AA548" s="24"/>
      <c r="AB548" s="136" t="s">
        <v>24</v>
      </c>
      <c r="AC548" s="128" t="s">
        <v>24</v>
      </c>
      <c r="AD548" s="150" t="s">
        <v>30</v>
      </c>
      <c r="AE548" s="153" t="s">
        <v>31</v>
      </c>
      <c r="AF548" s="153" t="s">
        <v>646</v>
      </c>
    </row>
    <row r="549" spans="1:32">
      <c r="A549" s="16" t="s">
        <v>1162</v>
      </c>
      <c r="B549" s="17" t="s">
        <v>1163</v>
      </c>
      <c r="C549" s="73">
        <v>1</v>
      </c>
      <c r="D549" s="84" t="s">
        <v>29</v>
      </c>
      <c r="E549" s="102" t="s">
        <v>1162</v>
      </c>
      <c r="F549" s="84"/>
      <c r="G549" s="110"/>
      <c r="H549" s="118">
        <v>245</v>
      </c>
      <c r="I549" s="68"/>
      <c r="J549" s="24"/>
      <c r="K549" s="24"/>
      <c r="L549" s="136" t="s">
        <v>24</v>
      </c>
      <c r="M549" s="128" t="s">
        <v>24</v>
      </c>
      <c r="N549" s="151" t="s">
        <v>30</v>
      </c>
      <c r="O549" s="20" t="s">
        <v>31</v>
      </c>
      <c r="P549" s="153" t="s">
        <v>646</v>
      </c>
      <c r="Q549" s="44" t="s">
        <v>1162</v>
      </c>
      <c r="R549" s="42" t="s">
        <v>1163</v>
      </c>
      <c r="S549" s="76">
        <v>1</v>
      </c>
      <c r="T549" s="88" t="s">
        <v>29</v>
      </c>
      <c r="U549" s="102" t="s">
        <v>1162</v>
      </c>
      <c r="V549" s="88"/>
      <c r="W549" s="220"/>
      <c r="X549" s="235">
        <v>245</v>
      </c>
      <c r="Y549" s="68"/>
      <c r="Z549" s="24"/>
      <c r="AA549" s="24"/>
      <c r="AB549" s="136" t="s">
        <v>24</v>
      </c>
      <c r="AC549" s="128" t="s">
        <v>24</v>
      </c>
      <c r="AD549" s="150" t="s">
        <v>30</v>
      </c>
      <c r="AE549" s="153" t="s">
        <v>31</v>
      </c>
      <c r="AF549" s="153" t="s">
        <v>646</v>
      </c>
    </row>
    <row r="550" spans="1:32">
      <c r="A550" s="16" t="s">
        <v>1164</v>
      </c>
      <c r="B550" s="17" t="s">
        <v>1165</v>
      </c>
      <c r="C550" s="73">
        <v>1</v>
      </c>
      <c r="D550" s="84" t="s">
        <v>29</v>
      </c>
      <c r="E550" s="102" t="s">
        <v>1164</v>
      </c>
      <c r="F550" s="84"/>
      <c r="G550" s="110"/>
      <c r="H550" s="118">
        <v>315</v>
      </c>
      <c r="I550" s="68"/>
      <c r="J550" s="24"/>
      <c r="K550" s="24"/>
      <c r="L550" s="136" t="s">
        <v>24</v>
      </c>
      <c r="M550" s="128" t="s">
        <v>24</v>
      </c>
      <c r="N550" s="151" t="s">
        <v>30</v>
      </c>
      <c r="O550" s="20" t="s">
        <v>31</v>
      </c>
      <c r="P550" s="153" t="s">
        <v>646</v>
      </c>
      <c r="Q550" s="44" t="s">
        <v>1164</v>
      </c>
      <c r="R550" s="42" t="s">
        <v>1165</v>
      </c>
      <c r="S550" s="76">
        <v>1</v>
      </c>
      <c r="T550" s="88" t="s">
        <v>29</v>
      </c>
      <c r="U550" s="102" t="s">
        <v>1164</v>
      </c>
      <c r="V550" s="88"/>
      <c r="W550" s="220"/>
      <c r="X550" s="235">
        <v>315</v>
      </c>
      <c r="Y550" s="68"/>
      <c r="Z550" s="24"/>
      <c r="AA550" s="24"/>
      <c r="AB550" s="136" t="s">
        <v>24</v>
      </c>
      <c r="AC550" s="128" t="s">
        <v>24</v>
      </c>
      <c r="AD550" s="150" t="s">
        <v>30</v>
      </c>
      <c r="AE550" s="153" t="s">
        <v>31</v>
      </c>
      <c r="AF550" s="153" t="s">
        <v>646</v>
      </c>
    </row>
    <row r="551" spans="1:32">
      <c r="A551" s="16" t="s">
        <v>1166</v>
      </c>
      <c r="B551" s="17" t="s">
        <v>1167</v>
      </c>
      <c r="C551" s="73">
        <v>1</v>
      </c>
      <c r="D551" s="84" t="s">
        <v>29</v>
      </c>
      <c r="E551" s="102" t="s">
        <v>1166</v>
      </c>
      <c r="F551" s="84"/>
      <c r="G551" s="110"/>
      <c r="H551" s="118">
        <v>164</v>
      </c>
      <c r="I551" s="68"/>
      <c r="J551" s="24"/>
      <c r="K551" s="24"/>
      <c r="L551" s="136" t="s">
        <v>24</v>
      </c>
      <c r="M551" s="128" t="s">
        <v>24</v>
      </c>
      <c r="N551" s="151" t="s">
        <v>30</v>
      </c>
      <c r="O551" s="20" t="s">
        <v>31</v>
      </c>
      <c r="P551" s="153" t="s">
        <v>646</v>
      </c>
      <c r="Q551" s="44" t="s">
        <v>1166</v>
      </c>
      <c r="R551" s="42" t="s">
        <v>1167</v>
      </c>
      <c r="S551" s="76">
        <v>1</v>
      </c>
      <c r="T551" s="88" t="s">
        <v>29</v>
      </c>
      <c r="U551" s="102" t="s">
        <v>1166</v>
      </c>
      <c r="V551" s="88"/>
      <c r="W551" s="220"/>
      <c r="X551" s="235">
        <v>164</v>
      </c>
      <c r="Y551" s="68"/>
      <c r="Z551" s="24"/>
      <c r="AA551" s="24"/>
      <c r="AB551" s="136" t="s">
        <v>24</v>
      </c>
      <c r="AC551" s="128" t="s">
        <v>24</v>
      </c>
      <c r="AD551" s="150" t="s">
        <v>30</v>
      </c>
      <c r="AE551" s="153" t="s">
        <v>31</v>
      </c>
      <c r="AF551" s="153" t="s">
        <v>646</v>
      </c>
    </row>
    <row r="552" spans="1:32">
      <c r="A552" s="16" t="s">
        <v>1168</v>
      </c>
      <c r="B552" s="17" t="s">
        <v>1169</v>
      </c>
      <c r="C552" s="73">
        <v>1</v>
      </c>
      <c r="D552" s="84" t="s">
        <v>29</v>
      </c>
      <c r="E552" s="102" t="s">
        <v>1168</v>
      </c>
      <c r="F552" s="84"/>
      <c r="G552" s="110"/>
      <c r="H552" s="118">
        <v>285</v>
      </c>
      <c r="I552" s="68"/>
      <c r="J552" s="24"/>
      <c r="K552" s="24"/>
      <c r="L552" s="136" t="s">
        <v>24</v>
      </c>
      <c r="M552" s="128" t="s">
        <v>24</v>
      </c>
      <c r="N552" s="151" t="s">
        <v>30</v>
      </c>
      <c r="O552" s="20" t="s">
        <v>31</v>
      </c>
      <c r="P552" s="153" t="s">
        <v>646</v>
      </c>
      <c r="Q552" s="44" t="s">
        <v>1168</v>
      </c>
      <c r="R552" s="42" t="s">
        <v>1169</v>
      </c>
      <c r="S552" s="76">
        <v>1</v>
      </c>
      <c r="T552" s="88" t="s">
        <v>29</v>
      </c>
      <c r="U552" s="102" t="s">
        <v>1168</v>
      </c>
      <c r="V552" s="88"/>
      <c r="W552" s="220"/>
      <c r="X552" s="235">
        <v>285</v>
      </c>
      <c r="Y552" s="68"/>
      <c r="Z552" s="24"/>
      <c r="AA552" s="24"/>
      <c r="AB552" s="136" t="s">
        <v>24</v>
      </c>
      <c r="AC552" s="128" t="s">
        <v>24</v>
      </c>
      <c r="AD552" s="150" t="s">
        <v>30</v>
      </c>
      <c r="AE552" s="153" t="s">
        <v>31</v>
      </c>
      <c r="AF552" s="153" t="s">
        <v>646</v>
      </c>
    </row>
    <row r="553" spans="1:32">
      <c r="A553" s="16" t="s">
        <v>1170</v>
      </c>
      <c r="B553" s="17" t="s">
        <v>1171</v>
      </c>
      <c r="C553" s="73">
        <v>1</v>
      </c>
      <c r="D553" s="84" t="s">
        <v>29</v>
      </c>
      <c r="E553" s="102" t="s">
        <v>1170</v>
      </c>
      <c r="F553" s="84"/>
      <c r="G553" s="110"/>
      <c r="H553" s="118">
        <v>550</v>
      </c>
      <c r="I553" s="68"/>
      <c r="J553" s="24"/>
      <c r="K553" s="24"/>
      <c r="L553" s="136" t="s">
        <v>24</v>
      </c>
      <c r="M553" s="128" t="s">
        <v>24</v>
      </c>
      <c r="N553" s="151" t="s">
        <v>30</v>
      </c>
      <c r="O553" s="20" t="s">
        <v>31</v>
      </c>
      <c r="P553" s="153" t="s">
        <v>646</v>
      </c>
      <c r="Q553" s="44" t="s">
        <v>1170</v>
      </c>
      <c r="R553" s="42" t="s">
        <v>1171</v>
      </c>
      <c r="S553" s="76">
        <v>1</v>
      </c>
      <c r="T553" s="88" t="s">
        <v>29</v>
      </c>
      <c r="U553" s="102" t="s">
        <v>1170</v>
      </c>
      <c r="V553" s="88"/>
      <c r="W553" s="220"/>
      <c r="X553" s="235">
        <v>550</v>
      </c>
      <c r="Y553" s="68"/>
      <c r="Z553" s="24"/>
      <c r="AA553" s="24"/>
      <c r="AB553" s="136" t="s">
        <v>24</v>
      </c>
      <c r="AC553" s="128" t="s">
        <v>24</v>
      </c>
      <c r="AD553" s="150" t="s">
        <v>30</v>
      </c>
      <c r="AE553" s="153" t="s">
        <v>31</v>
      </c>
      <c r="AF553" s="153" t="s">
        <v>646</v>
      </c>
    </row>
    <row r="554" spans="1:32">
      <c r="A554" s="16" t="s">
        <v>1172</v>
      </c>
      <c r="B554" s="17" t="s">
        <v>1173</v>
      </c>
      <c r="C554" s="73">
        <v>1</v>
      </c>
      <c r="D554" s="84" t="s">
        <v>29</v>
      </c>
      <c r="E554" s="102" t="s">
        <v>1172</v>
      </c>
      <c r="F554" s="84"/>
      <c r="G554" s="110"/>
      <c r="H554" s="118">
        <v>190</v>
      </c>
      <c r="I554" s="68"/>
      <c r="J554" s="24"/>
      <c r="K554" s="24"/>
      <c r="L554" s="136" t="s">
        <v>24</v>
      </c>
      <c r="M554" s="128" t="s">
        <v>24</v>
      </c>
      <c r="N554" s="151" t="s">
        <v>30</v>
      </c>
      <c r="O554" s="20" t="s">
        <v>31</v>
      </c>
      <c r="P554" s="153" t="s">
        <v>646</v>
      </c>
      <c r="Q554" s="44" t="s">
        <v>1172</v>
      </c>
      <c r="R554" s="42" t="s">
        <v>1173</v>
      </c>
      <c r="S554" s="76">
        <v>1</v>
      </c>
      <c r="T554" s="88" t="s">
        <v>29</v>
      </c>
      <c r="U554" s="102" t="s">
        <v>1172</v>
      </c>
      <c r="V554" s="88"/>
      <c r="W554" s="220"/>
      <c r="X554" s="235">
        <v>190</v>
      </c>
      <c r="Y554" s="68"/>
      <c r="Z554" s="24"/>
      <c r="AA554" s="24"/>
      <c r="AB554" s="136" t="s">
        <v>24</v>
      </c>
      <c r="AC554" s="128" t="s">
        <v>24</v>
      </c>
      <c r="AD554" s="150" t="s">
        <v>30</v>
      </c>
      <c r="AE554" s="153" t="s">
        <v>31</v>
      </c>
      <c r="AF554" s="153" t="s">
        <v>646</v>
      </c>
    </row>
    <row r="555" spans="1:32">
      <c r="A555" s="16" t="s">
        <v>1174</v>
      </c>
      <c r="B555" s="17" t="s">
        <v>1175</v>
      </c>
      <c r="C555" s="73">
        <v>1</v>
      </c>
      <c r="D555" s="84" t="s">
        <v>29</v>
      </c>
      <c r="E555" s="102" t="s">
        <v>1174</v>
      </c>
      <c r="F555" s="84"/>
      <c r="G555" s="110"/>
      <c r="H555" s="118">
        <v>545</v>
      </c>
      <c r="I555" s="68"/>
      <c r="J555" s="24"/>
      <c r="K555" s="24"/>
      <c r="L555" s="136" t="s">
        <v>24</v>
      </c>
      <c r="M555" s="128" t="s">
        <v>24</v>
      </c>
      <c r="N555" s="151" t="s">
        <v>30</v>
      </c>
      <c r="O555" s="20" t="s">
        <v>31</v>
      </c>
      <c r="P555" s="153" t="s">
        <v>646</v>
      </c>
      <c r="Q555" s="44" t="s">
        <v>1174</v>
      </c>
      <c r="R555" s="42" t="s">
        <v>1175</v>
      </c>
      <c r="S555" s="76">
        <v>1</v>
      </c>
      <c r="T555" s="88" t="s">
        <v>29</v>
      </c>
      <c r="U555" s="102" t="s">
        <v>1174</v>
      </c>
      <c r="V555" s="88"/>
      <c r="W555" s="220"/>
      <c r="X555" s="235">
        <v>545</v>
      </c>
      <c r="Y555" s="68"/>
      <c r="Z555" s="24"/>
      <c r="AA555" s="24"/>
      <c r="AB555" s="136" t="s">
        <v>24</v>
      </c>
      <c r="AC555" s="128" t="s">
        <v>24</v>
      </c>
      <c r="AD555" s="150" t="s">
        <v>30</v>
      </c>
      <c r="AE555" s="153" t="s">
        <v>31</v>
      </c>
      <c r="AF555" s="153" t="s">
        <v>646</v>
      </c>
    </row>
    <row r="556" spans="1:32">
      <c r="A556" s="16" t="s">
        <v>1176</v>
      </c>
      <c r="B556" s="17" t="s">
        <v>1177</v>
      </c>
      <c r="C556" s="73">
        <v>1</v>
      </c>
      <c r="D556" s="84" t="s">
        <v>29</v>
      </c>
      <c r="E556" s="102" t="s">
        <v>1176</v>
      </c>
      <c r="F556" s="84"/>
      <c r="G556" s="110"/>
      <c r="H556" s="118">
        <v>610</v>
      </c>
      <c r="I556" s="68"/>
      <c r="J556" s="24"/>
      <c r="K556" s="24"/>
      <c r="L556" s="136" t="s">
        <v>24</v>
      </c>
      <c r="M556" s="128" t="s">
        <v>24</v>
      </c>
      <c r="N556" s="151" t="s">
        <v>30</v>
      </c>
      <c r="O556" s="20" t="s">
        <v>31</v>
      </c>
      <c r="P556" s="153" t="s">
        <v>646</v>
      </c>
      <c r="Q556" s="44" t="s">
        <v>1176</v>
      </c>
      <c r="R556" s="42" t="s">
        <v>1177</v>
      </c>
      <c r="S556" s="76">
        <v>1</v>
      </c>
      <c r="T556" s="88" t="s">
        <v>29</v>
      </c>
      <c r="U556" s="102" t="s">
        <v>1176</v>
      </c>
      <c r="V556" s="88"/>
      <c r="W556" s="220"/>
      <c r="X556" s="235">
        <v>610</v>
      </c>
      <c r="Y556" s="68"/>
      <c r="Z556" s="24"/>
      <c r="AA556" s="24"/>
      <c r="AB556" s="136" t="s">
        <v>24</v>
      </c>
      <c r="AC556" s="128" t="s">
        <v>24</v>
      </c>
      <c r="AD556" s="150" t="s">
        <v>30</v>
      </c>
      <c r="AE556" s="153" t="s">
        <v>31</v>
      </c>
      <c r="AF556" s="153" t="s">
        <v>646</v>
      </c>
    </row>
    <row r="557" spans="1:32">
      <c r="A557" s="16" t="s">
        <v>1178</v>
      </c>
      <c r="B557" s="17" t="s">
        <v>1179</v>
      </c>
      <c r="C557" s="73">
        <v>1</v>
      </c>
      <c r="D557" s="84" t="s">
        <v>29</v>
      </c>
      <c r="E557" s="102" t="s">
        <v>1178</v>
      </c>
      <c r="F557" s="84"/>
      <c r="G557" s="110"/>
      <c r="H557" s="118">
        <v>290</v>
      </c>
      <c r="I557" s="68"/>
      <c r="J557" s="24"/>
      <c r="K557" s="24"/>
      <c r="L557" s="136" t="s">
        <v>24</v>
      </c>
      <c r="M557" s="128" t="s">
        <v>24</v>
      </c>
      <c r="N557" s="151" t="s">
        <v>30</v>
      </c>
      <c r="O557" s="20" t="s">
        <v>31</v>
      </c>
      <c r="P557" s="153" t="s">
        <v>32</v>
      </c>
      <c r="Q557" s="44" t="s">
        <v>1178</v>
      </c>
      <c r="R557" s="42" t="s">
        <v>1179</v>
      </c>
      <c r="S557" s="76">
        <v>1</v>
      </c>
      <c r="T557" s="88" t="s">
        <v>29</v>
      </c>
      <c r="U557" s="102" t="s">
        <v>1178</v>
      </c>
      <c r="V557" s="88"/>
      <c r="W557" s="220"/>
      <c r="X557" s="235">
        <v>290</v>
      </c>
      <c r="Y557" s="68"/>
      <c r="Z557" s="24"/>
      <c r="AA557" s="24"/>
      <c r="AB557" s="136" t="s">
        <v>24</v>
      </c>
      <c r="AC557" s="128" t="s">
        <v>24</v>
      </c>
      <c r="AD557" s="150" t="s">
        <v>30</v>
      </c>
      <c r="AE557" s="153" t="s">
        <v>31</v>
      </c>
      <c r="AF557" s="153" t="s">
        <v>32</v>
      </c>
    </row>
    <row r="558" spans="1:32">
      <c r="A558" s="16" t="s">
        <v>1180</v>
      </c>
      <c r="B558" s="17" t="s">
        <v>1181</v>
      </c>
      <c r="C558" s="73">
        <v>1</v>
      </c>
      <c r="D558" s="84" t="s">
        <v>29</v>
      </c>
      <c r="E558" s="102" t="s">
        <v>1180</v>
      </c>
      <c r="F558" s="84"/>
      <c r="G558" s="110"/>
      <c r="H558" s="118">
        <v>350</v>
      </c>
      <c r="I558" s="68"/>
      <c r="J558" s="24"/>
      <c r="K558" s="24"/>
      <c r="L558" s="136" t="s">
        <v>24</v>
      </c>
      <c r="M558" s="128" t="s">
        <v>24</v>
      </c>
      <c r="N558" s="151" t="s">
        <v>30</v>
      </c>
      <c r="O558" s="20" t="s">
        <v>31</v>
      </c>
      <c r="P558" s="153" t="s">
        <v>32</v>
      </c>
      <c r="Q558" s="44" t="s">
        <v>1180</v>
      </c>
      <c r="R558" s="42" t="s">
        <v>1181</v>
      </c>
      <c r="S558" s="76">
        <v>1</v>
      </c>
      <c r="T558" s="88" t="s">
        <v>29</v>
      </c>
      <c r="U558" s="102" t="s">
        <v>1180</v>
      </c>
      <c r="V558" s="88"/>
      <c r="W558" s="220"/>
      <c r="X558" s="235">
        <v>350</v>
      </c>
      <c r="Y558" s="68"/>
      <c r="Z558" s="24"/>
      <c r="AA558" s="24"/>
      <c r="AB558" s="136" t="s">
        <v>24</v>
      </c>
      <c r="AC558" s="128" t="s">
        <v>24</v>
      </c>
      <c r="AD558" s="150" t="s">
        <v>30</v>
      </c>
      <c r="AE558" s="153" t="s">
        <v>31</v>
      </c>
      <c r="AF558" s="153" t="s">
        <v>32</v>
      </c>
    </row>
    <row r="559" spans="1:32">
      <c r="A559" s="16" t="s">
        <v>1182</v>
      </c>
      <c r="B559" s="17" t="s">
        <v>1183</v>
      </c>
      <c r="C559" s="73">
        <v>1</v>
      </c>
      <c r="D559" s="84" t="s">
        <v>29</v>
      </c>
      <c r="E559" s="102" t="s">
        <v>1182</v>
      </c>
      <c r="F559" s="84"/>
      <c r="G559" s="110"/>
      <c r="H559" s="118">
        <v>425</v>
      </c>
      <c r="I559" s="68"/>
      <c r="J559" s="24"/>
      <c r="K559" s="24"/>
      <c r="L559" s="136" t="s">
        <v>24</v>
      </c>
      <c r="M559" s="128" t="s">
        <v>24</v>
      </c>
      <c r="N559" s="151" t="s">
        <v>30</v>
      </c>
      <c r="O559" s="20" t="s">
        <v>31</v>
      </c>
      <c r="P559" s="153" t="s">
        <v>32</v>
      </c>
      <c r="Q559" s="44" t="s">
        <v>1182</v>
      </c>
      <c r="R559" s="42" t="s">
        <v>1183</v>
      </c>
      <c r="S559" s="76">
        <v>1</v>
      </c>
      <c r="T559" s="88" t="s">
        <v>29</v>
      </c>
      <c r="U559" s="102" t="s">
        <v>1182</v>
      </c>
      <c r="V559" s="88"/>
      <c r="W559" s="220"/>
      <c r="X559" s="235">
        <v>425</v>
      </c>
      <c r="Y559" s="68"/>
      <c r="Z559" s="24"/>
      <c r="AA559" s="24"/>
      <c r="AB559" s="136" t="s">
        <v>24</v>
      </c>
      <c r="AC559" s="128" t="s">
        <v>24</v>
      </c>
      <c r="AD559" s="150" t="s">
        <v>30</v>
      </c>
      <c r="AE559" s="153" t="s">
        <v>31</v>
      </c>
      <c r="AF559" s="153" t="s">
        <v>32</v>
      </c>
    </row>
    <row r="560" spans="1:32">
      <c r="A560" s="25" t="s">
        <v>1184</v>
      </c>
      <c r="B560" s="26" t="s">
        <v>1185</v>
      </c>
      <c r="C560" s="72">
        <v>1</v>
      </c>
      <c r="D560" s="83" t="s">
        <v>22</v>
      </c>
      <c r="E560" s="104" t="s">
        <v>1184</v>
      </c>
      <c r="F560" s="83">
        <v>5999.17</v>
      </c>
      <c r="G560" s="112">
        <f>rv_mp_eg</f>
        <v>0.19</v>
      </c>
      <c r="H560" s="114">
        <f t="shared" ref="H560:H597" si="124">F560-(F560*G560)</f>
        <v>4859.3276999999998</v>
      </c>
      <c r="I560" s="114" t="s">
        <v>1095</v>
      </c>
      <c r="J560" s="124">
        <v>0</v>
      </c>
      <c r="K560" s="124">
        <f>H560+J560</f>
        <v>4859.3276999999998</v>
      </c>
      <c r="L560" s="136" t="s">
        <v>24</v>
      </c>
      <c r="M560" s="128">
        <v>1.2</v>
      </c>
      <c r="N560" s="150" t="s">
        <v>1186</v>
      </c>
      <c r="O560" s="153" t="s">
        <v>643</v>
      </c>
      <c r="P560" s="153" t="s">
        <v>644</v>
      </c>
      <c r="Q560" s="217" t="s">
        <v>1184</v>
      </c>
      <c r="R560" s="218" t="s">
        <v>1185</v>
      </c>
      <c r="S560" s="189">
        <v>1</v>
      </c>
      <c r="T560" s="209" t="s">
        <v>22</v>
      </c>
      <c r="U560" s="104" t="s">
        <v>1184</v>
      </c>
      <c r="V560" s="209">
        <v>5999.17</v>
      </c>
      <c r="W560" s="229">
        <f>rv_mp_eg</f>
        <v>0.19</v>
      </c>
      <c r="X560" s="114">
        <f t="shared" ref="X560:X597" si="125">V560-(V560*W560)</f>
        <v>4859.3276999999998</v>
      </c>
      <c r="Y560" s="114" t="s">
        <v>1095</v>
      </c>
      <c r="Z560" s="124">
        <v>0</v>
      </c>
      <c r="AA560" s="124">
        <f>X560+Z560</f>
        <v>4859.3276999999998</v>
      </c>
      <c r="AB560" s="136" t="s">
        <v>24</v>
      </c>
      <c r="AC560" s="128">
        <v>1.2</v>
      </c>
      <c r="AD560" s="150" t="s">
        <v>1186</v>
      </c>
      <c r="AE560" s="153" t="s">
        <v>643</v>
      </c>
      <c r="AF560" s="153" t="s">
        <v>644</v>
      </c>
    </row>
    <row r="561" spans="1:32">
      <c r="A561" s="18" t="s">
        <v>1187</v>
      </c>
      <c r="B561" s="19" t="s">
        <v>1188</v>
      </c>
      <c r="C561" s="56">
        <v>1</v>
      </c>
      <c r="D561" s="85" t="s">
        <v>22</v>
      </c>
      <c r="E561" s="77" t="s">
        <v>24</v>
      </c>
      <c r="F561" s="157">
        <v>958.33</v>
      </c>
      <c r="G561" s="32">
        <f t="shared" ref="G561:G584" si="126">rv_mp_eg_cto</f>
        <v>0.15</v>
      </c>
      <c r="H561" s="68">
        <f t="shared" si="124"/>
        <v>814.58050000000003</v>
      </c>
      <c r="I561" s="68"/>
      <c r="J561" s="24"/>
      <c r="K561" s="24"/>
      <c r="L561" s="136" t="s">
        <v>24</v>
      </c>
      <c r="M561" s="128" t="s">
        <v>24</v>
      </c>
      <c r="N561" s="151" t="s">
        <v>1186</v>
      </c>
      <c r="O561" s="20" t="s">
        <v>643</v>
      </c>
      <c r="P561" s="153" t="s">
        <v>1029</v>
      </c>
      <c r="Q561" s="39" t="s">
        <v>1187</v>
      </c>
      <c r="R561" s="40" t="s">
        <v>1188</v>
      </c>
      <c r="S561" s="64">
        <v>1</v>
      </c>
      <c r="T561" s="87" t="s">
        <v>22</v>
      </c>
      <c r="U561" s="77" t="s">
        <v>24</v>
      </c>
      <c r="V561" s="210">
        <v>1041.67</v>
      </c>
      <c r="W561" s="48">
        <f t="shared" ref="W561:W584" si="127">rv_mp_eg_cto</f>
        <v>0.15</v>
      </c>
      <c r="X561" s="68">
        <f t="shared" si="125"/>
        <v>885.41950000000008</v>
      </c>
      <c r="Y561" s="68"/>
      <c r="Z561" s="24"/>
      <c r="AA561" s="24"/>
      <c r="AB561" s="136" t="s">
        <v>24</v>
      </c>
      <c r="AC561" s="128" t="s">
        <v>24</v>
      </c>
      <c r="AD561" s="150" t="s">
        <v>1186</v>
      </c>
      <c r="AE561" s="153" t="s">
        <v>643</v>
      </c>
      <c r="AF561" s="153" t="s">
        <v>1029</v>
      </c>
    </row>
    <row r="562" spans="1:32">
      <c r="A562" s="18" t="s">
        <v>1189</v>
      </c>
      <c r="B562" s="19" t="s">
        <v>1190</v>
      </c>
      <c r="C562" s="56">
        <v>1</v>
      </c>
      <c r="D562" s="85" t="s">
        <v>22</v>
      </c>
      <c r="E562" s="77" t="s">
        <v>24</v>
      </c>
      <c r="F562" s="157">
        <v>1916.67</v>
      </c>
      <c r="G562" s="32">
        <f t="shared" si="126"/>
        <v>0.15</v>
      </c>
      <c r="H562" s="68">
        <f t="shared" si="124"/>
        <v>1629.1695</v>
      </c>
      <c r="I562" s="68"/>
      <c r="J562" s="24"/>
      <c r="K562" s="24"/>
      <c r="L562" s="136" t="s">
        <v>24</v>
      </c>
      <c r="M562" s="128" t="s">
        <v>24</v>
      </c>
      <c r="N562" s="151" t="s">
        <v>1186</v>
      </c>
      <c r="O562" s="20" t="s">
        <v>643</v>
      </c>
      <c r="P562" s="153" t="s">
        <v>1029</v>
      </c>
      <c r="Q562" s="39" t="s">
        <v>1189</v>
      </c>
      <c r="R562" s="40" t="s">
        <v>1190</v>
      </c>
      <c r="S562" s="64">
        <v>1</v>
      </c>
      <c r="T562" s="87" t="s">
        <v>22</v>
      </c>
      <c r="U562" s="77" t="s">
        <v>24</v>
      </c>
      <c r="V562" s="210">
        <v>2083.33</v>
      </c>
      <c r="W562" s="48">
        <f t="shared" si="127"/>
        <v>0.15</v>
      </c>
      <c r="X562" s="68">
        <f t="shared" si="125"/>
        <v>1770.8305</v>
      </c>
      <c r="Y562" s="68"/>
      <c r="Z562" s="24"/>
      <c r="AA562" s="24"/>
      <c r="AB562" s="136" t="s">
        <v>24</v>
      </c>
      <c r="AC562" s="128" t="s">
        <v>24</v>
      </c>
      <c r="AD562" s="150" t="s">
        <v>1186</v>
      </c>
      <c r="AE562" s="153" t="s">
        <v>643</v>
      </c>
      <c r="AF562" s="153" t="s">
        <v>1029</v>
      </c>
    </row>
    <row r="563" spans="1:32">
      <c r="A563" s="18" t="s">
        <v>1191</v>
      </c>
      <c r="B563" s="19" t="s">
        <v>1192</v>
      </c>
      <c r="C563" s="56">
        <v>1</v>
      </c>
      <c r="D563" s="85" t="s">
        <v>22</v>
      </c>
      <c r="E563" s="77" t="s">
        <v>24</v>
      </c>
      <c r="F563" s="157">
        <v>5750</v>
      </c>
      <c r="G563" s="32">
        <f t="shared" si="126"/>
        <v>0.15</v>
      </c>
      <c r="H563" s="68">
        <f t="shared" si="124"/>
        <v>4887.5</v>
      </c>
      <c r="I563" s="68"/>
      <c r="J563" s="24"/>
      <c r="K563" s="24"/>
      <c r="L563" s="136" t="s">
        <v>24</v>
      </c>
      <c r="M563" s="128" t="s">
        <v>24</v>
      </c>
      <c r="N563" s="151" t="s">
        <v>1186</v>
      </c>
      <c r="O563" s="20" t="s">
        <v>643</v>
      </c>
      <c r="P563" s="153" t="s">
        <v>1029</v>
      </c>
      <c r="Q563" s="39" t="s">
        <v>1191</v>
      </c>
      <c r="R563" s="40" t="s">
        <v>1192</v>
      </c>
      <c r="S563" s="64">
        <v>1</v>
      </c>
      <c r="T563" s="87" t="s">
        <v>22</v>
      </c>
      <c r="U563" s="77" t="s">
        <v>24</v>
      </c>
      <c r="V563" s="210">
        <v>6250</v>
      </c>
      <c r="W563" s="48">
        <f t="shared" si="127"/>
        <v>0.15</v>
      </c>
      <c r="X563" s="68">
        <f t="shared" si="125"/>
        <v>5312.5</v>
      </c>
      <c r="Y563" s="68"/>
      <c r="Z563" s="24"/>
      <c r="AA563" s="24"/>
      <c r="AB563" s="136" t="s">
        <v>24</v>
      </c>
      <c r="AC563" s="128" t="s">
        <v>24</v>
      </c>
      <c r="AD563" s="150" t="s">
        <v>1186</v>
      </c>
      <c r="AE563" s="153" t="s">
        <v>643</v>
      </c>
      <c r="AF563" s="153" t="s">
        <v>1029</v>
      </c>
    </row>
    <row r="564" spans="1:32">
      <c r="A564" s="18" t="s">
        <v>1193</v>
      </c>
      <c r="B564" s="19" t="s">
        <v>1194</v>
      </c>
      <c r="C564" s="56">
        <v>1</v>
      </c>
      <c r="D564" s="85" t="s">
        <v>22</v>
      </c>
      <c r="E564" s="77" t="s">
        <v>24</v>
      </c>
      <c r="F564" s="157">
        <v>3708.33</v>
      </c>
      <c r="G564" s="32">
        <f t="shared" si="126"/>
        <v>0.15</v>
      </c>
      <c r="H564" s="68">
        <f t="shared" si="124"/>
        <v>3152.0805</v>
      </c>
      <c r="I564" s="68"/>
      <c r="J564" s="24"/>
      <c r="K564" s="24"/>
      <c r="L564" s="136" t="s">
        <v>24</v>
      </c>
      <c r="M564" s="128" t="s">
        <v>24</v>
      </c>
      <c r="N564" s="151" t="s">
        <v>1186</v>
      </c>
      <c r="O564" s="20" t="s">
        <v>643</v>
      </c>
      <c r="P564" s="153" t="s">
        <v>1029</v>
      </c>
      <c r="Q564" s="39" t="s">
        <v>1193</v>
      </c>
      <c r="R564" s="40" t="s">
        <v>1194</v>
      </c>
      <c r="S564" s="64">
        <v>1</v>
      </c>
      <c r="T564" s="87" t="s">
        <v>22</v>
      </c>
      <c r="U564" s="77" t="s">
        <v>24</v>
      </c>
      <c r="V564" s="210">
        <v>7291.67</v>
      </c>
      <c r="W564" s="48">
        <f t="shared" si="127"/>
        <v>0.15</v>
      </c>
      <c r="X564" s="68">
        <f t="shared" si="125"/>
        <v>6197.9195</v>
      </c>
      <c r="Y564" s="68"/>
      <c r="Z564" s="24"/>
      <c r="AA564" s="24"/>
      <c r="AB564" s="136" t="s">
        <v>24</v>
      </c>
      <c r="AC564" s="128" t="s">
        <v>24</v>
      </c>
      <c r="AD564" s="150" t="s">
        <v>1186</v>
      </c>
      <c r="AE564" s="153" t="s">
        <v>643</v>
      </c>
      <c r="AF564" s="153" t="s">
        <v>1029</v>
      </c>
    </row>
    <row r="565" spans="1:32">
      <c r="A565" s="18" t="s">
        <v>1195</v>
      </c>
      <c r="B565" s="19" t="s">
        <v>1196</v>
      </c>
      <c r="C565" s="56">
        <v>1</v>
      </c>
      <c r="D565" s="85" t="s">
        <v>22</v>
      </c>
      <c r="E565" s="77" t="s">
        <v>24</v>
      </c>
      <c r="F565" s="157">
        <v>287.5</v>
      </c>
      <c r="G565" s="32">
        <f t="shared" si="126"/>
        <v>0.15</v>
      </c>
      <c r="H565" s="68">
        <f t="shared" si="124"/>
        <v>244.375</v>
      </c>
      <c r="I565" s="68"/>
      <c r="J565" s="24"/>
      <c r="K565" s="24"/>
      <c r="L565" s="136" t="s">
        <v>24</v>
      </c>
      <c r="M565" s="128" t="s">
        <v>24</v>
      </c>
      <c r="N565" s="151" t="s">
        <v>1186</v>
      </c>
      <c r="O565" s="20" t="s">
        <v>643</v>
      </c>
      <c r="P565" s="153" t="s">
        <v>1029</v>
      </c>
      <c r="Q565" s="39" t="s">
        <v>1195</v>
      </c>
      <c r="R565" s="40" t="s">
        <v>1196</v>
      </c>
      <c r="S565" s="64">
        <v>1</v>
      </c>
      <c r="T565" s="87" t="s">
        <v>22</v>
      </c>
      <c r="U565" s="77" t="s">
        <v>24</v>
      </c>
      <c r="V565" s="210">
        <v>312.5</v>
      </c>
      <c r="W565" s="48">
        <f t="shared" si="127"/>
        <v>0.15</v>
      </c>
      <c r="X565" s="68">
        <f t="shared" si="125"/>
        <v>265.625</v>
      </c>
      <c r="Y565" s="68"/>
      <c r="Z565" s="24"/>
      <c r="AA565" s="24"/>
      <c r="AB565" s="136" t="s">
        <v>24</v>
      </c>
      <c r="AC565" s="128" t="s">
        <v>24</v>
      </c>
      <c r="AD565" s="150" t="s">
        <v>1186</v>
      </c>
      <c r="AE565" s="153" t="s">
        <v>643</v>
      </c>
      <c r="AF565" s="153" t="s">
        <v>1029</v>
      </c>
    </row>
    <row r="566" spans="1:32">
      <c r="A566" s="18" t="s">
        <v>1197</v>
      </c>
      <c r="B566" s="19" t="s">
        <v>1198</v>
      </c>
      <c r="C566" s="56">
        <v>1</v>
      </c>
      <c r="D566" s="85" t="s">
        <v>22</v>
      </c>
      <c r="E566" s="77" t="s">
        <v>24</v>
      </c>
      <c r="F566" s="157">
        <v>958.33</v>
      </c>
      <c r="G566" s="32">
        <f t="shared" si="126"/>
        <v>0.15</v>
      </c>
      <c r="H566" s="68">
        <f t="shared" si="124"/>
        <v>814.58050000000003</v>
      </c>
      <c r="I566" s="68"/>
      <c r="J566" s="24"/>
      <c r="K566" s="24"/>
      <c r="L566" s="136" t="s">
        <v>24</v>
      </c>
      <c r="M566" s="128" t="s">
        <v>24</v>
      </c>
      <c r="N566" s="151" t="s">
        <v>1186</v>
      </c>
      <c r="O566" s="20" t="s">
        <v>643</v>
      </c>
      <c r="P566" s="153" t="s">
        <v>1029</v>
      </c>
      <c r="Q566" s="39" t="s">
        <v>1197</v>
      </c>
      <c r="R566" s="40" t="s">
        <v>1198</v>
      </c>
      <c r="S566" s="64">
        <v>1</v>
      </c>
      <c r="T566" s="87" t="s">
        <v>22</v>
      </c>
      <c r="U566" s="77" t="s">
        <v>24</v>
      </c>
      <c r="V566" s="210">
        <v>1041.67</v>
      </c>
      <c r="W566" s="48">
        <f t="shared" si="127"/>
        <v>0.15</v>
      </c>
      <c r="X566" s="68">
        <f t="shared" si="125"/>
        <v>885.41950000000008</v>
      </c>
      <c r="Y566" s="68"/>
      <c r="Z566" s="24"/>
      <c r="AA566" s="24"/>
      <c r="AB566" s="136" t="s">
        <v>24</v>
      </c>
      <c r="AC566" s="128" t="s">
        <v>24</v>
      </c>
      <c r="AD566" s="150" t="s">
        <v>1186</v>
      </c>
      <c r="AE566" s="153" t="s">
        <v>643</v>
      </c>
      <c r="AF566" s="153" t="s">
        <v>1029</v>
      </c>
    </row>
    <row r="567" spans="1:32">
      <c r="A567" s="18" t="s">
        <v>1199</v>
      </c>
      <c r="B567" s="19" t="s">
        <v>1200</v>
      </c>
      <c r="C567" s="56">
        <v>1</v>
      </c>
      <c r="D567" s="85" t="s">
        <v>22</v>
      </c>
      <c r="E567" s="77" t="s">
        <v>24</v>
      </c>
      <c r="F567" s="157">
        <v>2875</v>
      </c>
      <c r="G567" s="32">
        <f t="shared" si="126"/>
        <v>0.15</v>
      </c>
      <c r="H567" s="68">
        <f t="shared" si="124"/>
        <v>2443.75</v>
      </c>
      <c r="I567" s="68"/>
      <c r="J567" s="24"/>
      <c r="K567" s="24"/>
      <c r="L567" s="136" t="s">
        <v>24</v>
      </c>
      <c r="M567" s="128" t="s">
        <v>24</v>
      </c>
      <c r="N567" s="151" t="s">
        <v>1186</v>
      </c>
      <c r="O567" s="20" t="s">
        <v>643</v>
      </c>
      <c r="P567" s="153" t="s">
        <v>1029</v>
      </c>
      <c r="Q567" s="39" t="s">
        <v>1199</v>
      </c>
      <c r="R567" s="40" t="s">
        <v>1200</v>
      </c>
      <c r="S567" s="64">
        <v>1</v>
      </c>
      <c r="T567" s="87" t="s">
        <v>22</v>
      </c>
      <c r="U567" s="77" t="s">
        <v>24</v>
      </c>
      <c r="V567" s="210">
        <v>3125</v>
      </c>
      <c r="W567" s="48">
        <f t="shared" si="127"/>
        <v>0.15</v>
      </c>
      <c r="X567" s="68">
        <f t="shared" si="125"/>
        <v>2656.25</v>
      </c>
      <c r="Y567" s="68"/>
      <c r="Z567" s="24"/>
      <c r="AA567" s="24"/>
      <c r="AB567" s="136" t="s">
        <v>24</v>
      </c>
      <c r="AC567" s="128" t="s">
        <v>24</v>
      </c>
      <c r="AD567" s="150" t="s">
        <v>1186</v>
      </c>
      <c r="AE567" s="153" t="s">
        <v>643</v>
      </c>
      <c r="AF567" s="153" t="s">
        <v>1029</v>
      </c>
    </row>
    <row r="568" spans="1:32">
      <c r="A568" s="18" t="s">
        <v>1201</v>
      </c>
      <c r="B568" s="19" t="s">
        <v>1202</v>
      </c>
      <c r="C568" s="56">
        <v>1</v>
      </c>
      <c r="D568" s="85" t="s">
        <v>22</v>
      </c>
      <c r="E568" s="77" t="s">
        <v>24</v>
      </c>
      <c r="F568" s="157">
        <v>5750</v>
      </c>
      <c r="G568" s="32">
        <f t="shared" si="126"/>
        <v>0.15</v>
      </c>
      <c r="H568" s="68">
        <f t="shared" si="124"/>
        <v>4887.5</v>
      </c>
      <c r="I568" s="68"/>
      <c r="J568" s="24"/>
      <c r="K568" s="24"/>
      <c r="L568" s="136" t="s">
        <v>24</v>
      </c>
      <c r="M568" s="128" t="s">
        <v>24</v>
      </c>
      <c r="N568" s="151" t="s">
        <v>1186</v>
      </c>
      <c r="O568" s="20" t="s">
        <v>643</v>
      </c>
      <c r="P568" s="153" t="s">
        <v>1029</v>
      </c>
      <c r="Q568" s="39" t="s">
        <v>1201</v>
      </c>
      <c r="R568" s="40" t="s">
        <v>1202</v>
      </c>
      <c r="S568" s="64">
        <v>1</v>
      </c>
      <c r="T568" s="87" t="s">
        <v>22</v>
      </c>
      <c r="U568" s="77" t="s">
        <v>24</v>
      </c>
      <c r="V568" s="210">
        <v>6250</v>
      </c>
      <c r="W568" s="48">
        <f t="shared" si="127"/>
        <v>0.15</v>
      </c>
      <c r="X568" s="68">
        <f t="shared" si="125"/>
        <v>5312.5</v>
      </c>
      <c r="Y568" s="68"/>
      <c r="Z568" s="24"/>
      <c r="AA568" s="24"/>
      <c r="AB568" s="136" t="s">
        <v>24</v>
      </c>
      <c r="AC568" s="128" t="s">
        <v>24</v>
      </c>
      <c r="AD568" s="150" t="s">
        <v>1186</v>
      </c>
      <c r="AE568" s="153" t="s">
        <v>643</v>
      </c>
      <c r="AF568" s="153" t="s">
        <v>1029</v>
      </c>
    </row>
    <row r="569" spans="1:32">
      <c r="A569" s="18" t="s">
        <v>1203</v>
      </c>
      <c r="B569" s="19" t="s">
        <v>1204</v>
      </c>
      <c r="C569" s="56">
        <v>1</v>
      </c>
      <c r="D569" s="85" t="s">
        <v>22</v>
      </c>
      <c r="E569" s="77" t="s">
        <v>24</v>
      </c>
      <c r="F569" s="157">
        <v>9583.33</v>
      </c>
      <c r="G569" s="32">
        <f t="shared" si="126"/>
        <v>0.15</v>
      </c>
      <c r="H569" s="68">
        <f t="shared" si="124"/>
        <v>8145.8305</v>
      </c>
      <c r="I569" s="68"/>
      <c r="J569" s="24"/>
      <c r="K569" s="24"/>
      <c r="L569" s="136" t="s">
        <v>24</v>
      </c>
      <c r="M569" s="128" t="s">
        <v>24</v>
      </c>
      <c r="N569" s="151" t="s">
        <v>1186</v>
      </c>
      <c r="O569" s="20" t="s">
        <v>643</v>
      </c>
      <c r="P569" s="153" t="s">
        <v>1029</v>
      </c>
      <c r="Q569" s="39" t="s">
        <v>1203</v>
      </c>
      <c r="R569" s="40" t="s">
        <v>1204</v>
      </c>
      <c r="S569" s="64">
        <v>1</v>
      </c>
      <c r="T569" s="87" t="s">
        <v>22</v>
      </c>
      <c r="U569" s="77" t="s">
        <v>24</v>
      </c>
      <c r="V569" s="210">
        <v>10416.67</v>
      </c>
      <c r="W569" s="48">
        <f t="shared" si="127"/>
        <v>0.15</v>
      </c>
      <c r="X569" s="68">
        <f t="shared" si="125"/>
        <v>8854.1695</v>
      </c>
      <c r="Y569" s="68"/>
      <c r="Z569" s="24"/>
      <c r="AA569" s="24"/>
      <c r="AB569" s="136" t="s">
        <v>24</v>
      </c>
      <c r="AC569" s="128" t="s">
        <v>24</v>
      </c>
      <c r="AD569" s="150" t="s">
        <v>1186</v>
      </c>
      <c r="AE569" s="153" t="s">
        <v>643</v>
      </c>
      <c r="AF569" s="153" t="s">
        <v>1029</v>
      </c>
    </row>
    <row r="570" spans="1:32">
      <c r="A570" s="18" t="s">
        <v>1205</v>
      </c>
      <c r="B570" s="19" t="s">
        <v>1206</v>
      </c>
      <c r="C570" s="56">
        <v>1</v>
      </c>
      <c r="D570" s="85" t="s">
        <v>22</v>
      </c>
      <c r="E570" s="77" t="s">
        <v>24</v>
      </c>
      <c r="F570" s="157">
        <v>13416.67</v>
      </c>
      <c r="G570" s="32">
        <f t="shared" si="126"/>
        <v>0.15</v>
      </c>
      <c r="H570" s="68">
        <f t="shared" si="124"/>
        <v>11404.1695</v>
      </c>
      <c r="I570" s="68"/>
      <c r="J570" s="24"/>
      <c r="K570" s="24"/>
      <c r="L570" s="136" t="s">
        <v>24</v>
      </c>
      <c r="M570" s="128" t="s">
        <v>24</v>
      </c>
      <c r="N570" s="151" t="s">
        <v>1186</v>
      </c>
      <c r="O570" s="20" t="s">
        <v>643</v>
      </c>
      <c r="P570" s="153" t="s">
        <v>1029</v>
      </c>
      <c r="Q570" s="39" t="s">
        <v>1205</v>
      </c>
      <c r="R570" s="40" t="s">
        <v>1206</v>
      </c>
      <c r="S570" s="64">
        <v>1</v>
      </c>
      <c r="T570" s="87" t="s">
        <v>22</v>
      </c>
      <c r="U570" s="77" t="s">
        <v>24</v>
      </c>
      <c r="V570" s="210">
        <v>14583.33</v>
      </c>
      <c r="W570" s="48">
        <f t="shared" si="127"/>
        <v>0.15</v>
      </c>
      <c r="X570" s="68">
        <f t="shared" si="125"/>
        <v>12395.8305</v>
      </c>
      <c r="Y570" s="68"/>
      <c r="Z570" s="24"/>
      <c r="AA570" s="24"/>
      <c r="AB570" s="136" t="s">
        <v>24</v>
      </c>
      <c r="AC570" s="128" t="s">
        <v>24</v>
      </c>
      <c r="AD570" s="150" t="s">
        <v>1186</v>
      </c>
      <c r="AE570" s="153" t="s">
        <v>643</v>
      </c>
      <c r="AF570" s="153" t="s">
        <v>1029</v>
      </c>
    </row>
    <row r="571" spans="1:32">
      <c r="A571" s="18" t="s">
        <v>1207</v>
      </c>
      <c r="B571" s="19" t="s">
        <v>1208</v>
      </c>
      <c r="C571" s="56">
        <v>1</v>
      </c>
      <c r="D571" s="85" t="s">
        <v>22</v>
      </c>
      <c r="E571" s="77" t="s">
        <v>24</v>
      </c>
      <c r="F571" s="157">
        <v>383.33</v>
      </c>
      <c r="G571" s="32">
        <f t="shared" si="126"/>
        <v>0.15</v>
      </c>
      <c r="H571" s="68">
        <f t="shared" si="124"/>
        <v>325.83049999999997</v>
      </c>
      <c r="I571" s="68"/>
      <c r="J571" s="24"/>
      <c r="K571" s="24"/>
      <c r="L571" s="136" t="s">
        <v>24</v>
      </c>
      <c r="M571" s="128" t="s">
        <v>24</v>
      </c>
      <c r="N571" s="151" t="s">
        <v>1186</v>
      </c>
      <c r="O571" s="20" t="s">
        <v>643</v>
      </c>
      <c r="P571" s="153" t="s">
        <v>1029</v>
      </c>
      <c r="Q571" s="39" t="s">
        <v>1207</v>
      </c>
      <c r="R571" s="40" t="s">
        <v>1208</v>
      </c>
      <c r="S571" s="64">
        <v>1</v>
      </c>
      <c r="T571" s="87" t="s">
        <v>22</v>
      </c>
      <c r="U571" s="77" t="s">
        <v>24</v>
      </c>
      <c r="V571" s="210">
        <v>416.67</v>
      </c>
      <c r="W571" s="48">
        <f t="shared" si="127"/>
        <v>0.15</v>
      </c>
      <c r="X571" s="68">
        <f t="shared" si="125"/>
        <v>354.16950000000003</v>
      </c>
      <c r="Y571" s="68"/>
      <c r="Z571" s="24"/>
      <c r="AA571" s="24"/>
      <c r="AB571" s="136" t="s">
        <v>24</v>
      </c>
      <c r="AC571" s="128" t="s">
        <v>24</v>
      </c>
      <c r="AD571" s="150" t="s">
        <v>1186</v>
      </c>
      <c r="AE571" s="153" t="s">
        <v>643</v>
      </c>
      <c r="AF571" s="153" t="s">
        <v>1029</v>
      </c>
    </row>
    <row r="572" spans="1:32">
      <c r="A572" s="18" t="s">
        <v>1209</v>
      </c>
      <c r="B572" s="19" t="s">
        <v>1210</v>
      </c>
      <c r="C572" s="56">
        <v>1</v>
      </c>
      <c r="D572" s="85" t="s">
        <v>22</v>
      </c>
      <c r="E572" s="77" t="s">
        <v>24</v>
      </c>
      <c r="F572" s="157">
        <v>766.67</v>
      </c>
      <c r="G572" s="32">
        <f t="shared" si="126"/>
        <v>0.15</v>
      </c>
      <c r="H572" s="68">
        <f t="shared" si="124"/>
        <v>651.66949999999997</v>
      </c>
      <c r="I572" s="68"/>
      <c r="J572" s="24"/>
      <c r="K572" s="24"/>
      <c r="L572" s="136" t="s">
        <v>24</v>
      </c>
      <c r="M572" s="128" t="s">
        <v>24</v>
      </c>
      <c r="N572" s="151" t="s">
        <v>1186</v>
      </c>
      <c r="O572" s="20" t="s">
        <v>643</v>
      </c>
      <c r="P572" s="153" t="s">
        <v>1029</v>
      </c>
      <c r="Q572" s="39" t="s">
        <v>1209</v>
      </c>
      <c r="R572" s="40" t="s">
        <v>1210</v>
      </c>
      <c r="S572" s="64">
        <v>1</v>
      </c>
      <c r="T572" s="87" t="s">
        <v>22</v>
      </c>
      <c r="U572" s="77" t="s">
        <v>24</v>
      </c>
      <c r="V572" s="210">
        <v>833.33</v>
      </c>
      <c r="W572" s="48">
        <f t="shared" si="127"/>
        <v>0.15</v>
      </c>
      <c r="X572" s="68">
        <f t="shared" si="125"/>
        <v>708.33050000000003</v>
      </c>
      <c r="Y572" s="68"/>
      <c r="Z572" s="24"/>
      <c r="AA572" s="24"/>
      <c r="AB572" s="136" t="s">
        <v>24</v>
      </c>
      <c r="AC572" s="128" t="s">
        <v>24</v>
      </c>
      <c r="AD572" s="150" t="s">
        <v>1186</v>
      </c>
      <c r="AE572" s="153" t="s">
        <v>643</v>
      </c>
      <c r="AF572" s="153" t="s">
        <v>1029</v>
      </c>
    </row>
    <row r="573" spans="1:32">
      <c r="A573" s="18" t="s">
        <v>1211</v>
      </c>
      <c r="B573" s="19" t="s">
        <v>1212</v>
      </c>
      <c r="C573" s="56">
        <v>1</v>
      </c>
      <c r="D573" s="85" t="s">
        <v>22</v>
      </c>
      <c r="E573" s="77" t="s">
        <v>24</v>
      </c>
      <c r="F573" s="157">
        <v>1341.67</v>
      </c>
      <c r="G573" s="32">
        <f t="shared" si="126"/>
        <v>0.15</v>
      </c>
      <c r="H573" s="68">
        <f t="shared" si="124"/>
        <v>1140.4195</v>
      </c>
      <c r="I573" s="68"/>
      <c r="J573" s="24"/>
      <c r="K573" s="24"/>
      <c r="L573" s="136" t="s">
        <v>24</v>
      </c>
      <c r="M573" s="128" t="s">
        <v>24</v>
      </c>
      <c r="N573" s="151" t="s">
        <v>1186</v>
      </c>
      <c r="O573" s="20" t="s">
        <v>643</v>
      </c>
      <c r="P573" s="153" t="s">
        <v>1029</v>
      </c>
      <c r="Q573" s="39" t="s">
        <v>1211</v>
      </c>
      <c r="R573" s="40" t="s">
        <v>1212</v>
      </c>
      <c r="S573" s="64">
        <v>1</v>
      </c>
      <c r="T573" s="87" t="s">
        <v>22</v>
      </c>
      <c r="U573" s="77" t="s">
        <v>24</v>
      </c>
      <c r="V573" s="210">
        <v>1458.33</v>
      </c>
      <c r="W573" s="48">
        <f t="shared" si="127"/>
        <v>0.15</v>
      </c>
      <c r="X573" s="68">
        <f t="shared" si="125"/>
        <v>1239.5805</v>
      </c>
      <c r="Y573" s="68"/>
      <c r="Z573" s="24"/>
      <c r="AA573" s="24"/>
      <c r="AB573" s="136" t="s">
        <v>24</v>
      </c>
      <c r="AC573" s="128" t="s">
        <v>24</v>
      </c>
      <c r="AD573" s="150" t="s">
        <v>1186</v>
      </c>
      <c r="AE573" s="153" t="s">
        <v>643</v>
      </c>
      <c r="AF573" s="153" t="s">
        <v>1029</v>
      </c>
    </row>
    <row r="574" spans="1:32">
      <c r="A574" s="18" t="s">
        <v>1213</v>
      </c>
      <c r="B574" s="19" t="s">
        <v>1214</v>
      </c>
      <c r="C574" s="56">
        <v>1</v>
      </c>
      <c r="D574" s="85" t="s">
        <v>22</v>
      </c>
      <c r="E574" s="77" t="s">
        <v>24</v>
      </c>
      <c r="F574" s="157">
        <v>2491.67</v>
      </c>
      <c r="G574" s="32">
        <f t="shared" si="126"/>
        <v>0.15</v>
      </c>
      <c r="H574" s="68">
        <f t="shared" si="124"/>
        <v>2117.9195</v>
      </c>
      <c r="I574" s="68"/>
      <c r="J574" s="24"/>
      <c r="K574" s="24"/>
      <c r="L574" s="136" t="s">
        <v>24</v>
      </c>
      <c r="M574" s="128" t="s">
        <v>24</v>
      </c>
      <c r="N574" s="151" t="s">
        <v>1186</v>
      </c>
      <c r="O574" s="20" t="s">
        <v>643</v>
      </c>
      <c r="P574" s="153" t="s">
        <v>1029</v>
      </c>
      <c r="Q574" s="39" t="s">
        <v>1213</v>
      </c>
      <c r="R574" s="40" t="s">
        <v>1214</v>
      </c>
      <c r="S574" s="64">
        <v>1</v>
      </c>
      <c r="T574" s="87" t="s">
        <v>22</v>
      </c>
      <c r="U574" s="77" t="s">
        <v>24</v>
      </c>
      <c r="V574" s="210">
        <v>2708.33</v>
      </c>
      <c r="W574" s="48">
        <f t="shared" si="127"/>
        <v>0.15</v>
      </c>
      <c r="X574" s="68">
        <f t="shared" si="125"/>
        <v>2302.0805</v>
      </c>
      <c r="Y574" s="68"/>
      <c r="Z574" s="24"/>
      <c r="AA574" s="24"/>
      <c r="AB574" s="136" t="s">
        <v>24</v>
      </c>
      <c r="AC574" s="128" t="s">
        <v>24</v>
      </c>
      <c r="AD574" s="150" t="s">
        <v>1186</v>
      </c>
      <c r="AE574" s="153" t="s">
        <v>643</v>
      </c>
      <c r="AF574" s="153" t="s">
        <v>1029</v>
      </c>
    </row>
    <row r="575" spans="1:32">
      <c r="A575" s="18" t="s">
        <v>1215</v>
      </c>
      <c r="B575" s="19" t="s">
        <v>1216</v>
      </c>
      <c r="C575" s="56">
        <v>1</v>
      </c>
      <c r="D575" s="85" t="s">
        <v>22</v>
      </c>
      <c r="E575" s="77" t="s">
        <v>24</v>
      </c>
      <c r="F575" s="157">
        <v>2300</v>
      </c>
      <c r="G575" s="32">
        <f t="shared" si="126"/>
        <v>0.15</v>
      </c>
      <c r="H575" s="68">
        <f t="shared" si="124"/>
        <v>1955</v>
      </c>
      <c r="I575" s="68"/>
      <c r="J575" s="24"/>
      <c r="K575" s="24"/>
      <c r="L575" s="136" t="s">
        <v>24</v>
      </c>
      <c r="M575" s="128" t="s">
        <v>24</v>
      </c>
      <c r="N575" s="151" t="s">
        <v>1186</v>
      </c>
      <c r="O575" s="20" t="s">
        <v>643</v>
      </c>
      <c r="P575" s="153" t="s">
        <v>1029</v>
      </c>
      <c r="Q575" s="39" t="s">
        <v>1215</v>
      </c>
      <c r="R575" s="40" t="s">
        <v>1216</v>
      </c>
      <c r="S575" s="64">
        <v>1</v>
      </c>
      <c r="T575" s="87" t="s">
        <v>22</v>
      </c>
      <c r="U575" s="77" t="s">
        <v>24</v>
      </c>
      <c r="V575" s="210">
        <v>2500</v>
      </c>
      <c r="W575" s="48">
        <f t="shared" si="127"/>
        <v>0.15</v>
      </c>
      <c r="X575" s="68">
        <f t="shared" si="125"/>
        <v>2125</v>
      </c>
      <c r="Y575" s="68"/>
      <c r="Z575" s="24"/>
      <c r="AA575" s="24"/>
      <c r="AB575" s="136" t="s">
        <v>24</v>
      </c>
      <c r="AC575" s="128" t="s">
        <v>24</v>
      </c>
      <c r="AD575" s="150" t="s">
        <v>1186</v>
      </c>
      <c r="AE575" s="153" t="s">
        <v>643</v>
      </c>
      <c r="AF575" s="153" t="s">
        <v>1029</v>
      </c>
    </row>
    <row r="576" spans="1:32">
      <c r="A576" s="18" t="s">
        <v>1217</v>
      </c>
      <c r="B576" s="19" t="s">
        <v>1218</v>
      </c>
      <c r="C576" s="56">
        <v>1</v>
      </c>
      <c r="D576" s="85" t="s">
        <v>22</v>
      </c>
      <c r="E576" s="77" t="s">
        <v>24</v>
      </c>
      <c r="F576" s="157">
        <v>4983.33</v>
      </c>
      <c r="G576" s="32">
        <f t="shared" si="126"/>
        <v>0.15</v>
      </c>
      <c r="H576" s="68">
        <f t="shared" si="124"/>
        <v>4235.8305</v>
      </c>
      <c r="I576" s="68"/>
      <c r="J576" s="24"/>
      <c r="K576" s="24"/>
      <c r="L576" s="136" t="s">
        <v>24</v>
      </c>
      <c r="M576" s="128" t="s">
        <v>24</v>
      </c>
      <c r="N576" s="151" t="s">
        <v>1186</v>
      </c>
      <c r="O576" s="20" t="s">
        <v>643</v>
      </c>
      <c r="P576" s="153" t="s">
        <v>1029</v>
      </c>
      <c r="Q576" s="39" t="s">
        <v>1217</v>
      </c>
      <c r="R576" s="40" t="s">
        <v>1218</v>
      </c>
      <c r="S576" s="64">
        <v>1</v>
      </c>
      <c r="T576" s="87" t="s">
        <v>22</v>
      </c>
      <c r="U576" s="77" t="s">
        <v>24</v>
      </c>
      <c r="V576" s="210">
        <v>5416.67</v>
      </c>
      <c r="W576" s="48">
        <f t="shared" si="127"/>
        <v>0.15</v>
      </c>
      <c r="X576" s="68">
        <f t="shared" si="125"/>
        <v>4604.1695</v>
      </c>
      <c r="Y576" s="68"/>
      <c r="Z576" s="24"/>
      <c r="AA576" s="24"/>
      <c r="AB576" s="136" t="s">
        <v>24</v>
      </c>
      <c r="AC576" s="128" t="s">
        <v>24</v>
      </c>
      <c r="AD576" s="150" t="s">
        <v>1186</v>
      </c>
      <c r="AE576" s="153" t="s">
        <v>643</v>
      </c>
      <c r="AF576" s="153" t="s">
        <v>1029</v>
      </c>
    </row>
    <row r="577" spans="1:32">
      <c r="A577" s="18" t="s">
        <v>1219</v>
      </c>
      <c r="B577" s="19" t="s">
        <v>1220</v>
      </c>
      <c r="C577" s="56">
        <v>1</v>
      </c>
      <c r="D577" s="85" t="s">
        <v>22</v>
      </c>
      <c r="E577" s="77" t="s">
        <v>24</v>
      </c>
      <c r="F577" s="157">
        <v>4983.33</v>
      </c>
      <c r="G577" s="32">
        <f t="shared" si="126"/>
        <v>0.15</v>
      </c>
      <c r="H577" s="68">
        <f t="shared" si="124"/>
        <v>4235.8305</v>
      </c>
      <c r="I577" s="68"/>
      <c r="J577" s="24"/>
      <c r="K577" s="24"/>
      <c r="L577" s="136" t="s">
        <v>24</v>
      </c>
      <c r="M577" s="128" t="s">
        <v>24</v>
      </c>
      <c r="N577" s="151" t="s">
        <v>1186</v>
      </c>
      <c r="O577" s="20" t="s">
        <v>643</v>
      </c>
      <c r="P577" s="153" t="s">
        <v>1029</v>
      </c>
      <c r="Q577" s="39" t="s">
        <v>1219</v>
      </c>
      <c r="R577" s="40" t="s">
        <v>1220</v>
      </c>
      <c r="S577" s="64">
        <v>1</v>
      </c>
      <c r="T577" s="87" t="s">
        <v>22</v>
      </c>
      <c r="U577" s="77" t="s">
        <v>24</v>
      </c>
      <c r="V577" s="210">
        <v>5416.67</v>
      </c>
      <c r="W577" s="48">
        <f t="shared" si="127"/>
        <v>0.15</v>
      </c>
      <c r="X577" s="68">
        <f t="shared" si="125"/>
        <v>4604.1695</v>
      </c>
      <c r="Y577" s="68"/>
      <c r="Z577" s="24"/>
      <c r="AA577" s="24"/>
      <c r="AB577" s="136" t="s">
        <v>24</v>
      </c>
      <c r="AC577" s="128" t="s">
        <v>24</v>
      </c>
      <c r="AD577" s="150" t="s">
        <v>1186</v>
      </c>
      <c r="AE577" s="153" t="s">
        <v>643</v>
      </c>
      <c r="AF577" s="153" t="s">
        <v>1029</v>
      </c>
    </row>
    <row r="578" spans="1:32">
      <c r="A578" s="18" t="s">
        <v>1221</v>
      </c>
      <c r="B578" s="19" t="s">
        <v>1222</v>
      </c>
      <c r="C578" s="56">
        <v>1</v>
      </c>
      <c r="D578" s="85" t="s">
        <v>22</v>
      </c>
      <c r="E578" s="77" t="s">
        <v>24</v>
      </c>
      <c r="F578" s="157">
        <v>10350</v>
      </c>
      <c r="G578" s="32">
        <f t="shared" si="126"/>
        <v>0.15</v>
      </c>
      <c r="H578" s="68">
        <f t="shared" si="124"/>
        <v>8797.5</v>
      </c>
      <c r="I578" s="68"/>
      <c r="J578" s="24"/>
      <c r="K578" s="24"/>
      <c r="L578" s="136" t="s">
        <v>24</v>
      </c>
      <c r="M578" s="128" t="s">
        <v>24</v>
      </c>
      <c r="N578" s="151" t="s">
        <v>1186</v>
      </c>
      <c r="O578" s="20" t="s">
        <v>643</v>
      </c>
      <c r="P578" s="153" t="s">
        <v>1029</v>
      </c>
      <c r="Q578" s="39" t="s">
        <v>1221</v>
      </c>
      <c r="R578" s="40" t="s">
        <v>1222</v>
      </c>
      <c r="S578" s="64">
        <v>1</v>
      </c>
      <c r="T578" s="87" t="s">
        <v>22</v>
      </c>
      <c r="U578" s="77" t="s">
        <v>24</v>
      </c>
      <c r="V578" s="210">
        <v>11250</v>
      </c>
      <c r="W578" s="48">
        <f t="shared" si="127"/>
        <v>0.15</v>
      </c>
      <c r="X578" s="68">
        <f t="shared" si="125"/>
        <v>9562.5</v>
      </c>
      <c r="Y578" s="68"/>
      <c r="Z578" s="24"/>
      <c r="AA578" s="24"/>
      <c r="AB578" s="136" t="s">
        <v>24</v>
      </c>
      <c r="AC578" s="128" t="s">
        <v>24</v>
      </c>
      <c r="AD578" s="150" t="s">
        <v>1186</v>
      </c>
      <c r="AE578" s="153" t="s">
        <v>643</v>
      </c>
      <c r="AF578" s="153" t="s">
        <v>1029</v>
      </c>
    </row>
    <row r="579" spans="1:32" s="53" customFormat="1">
      <c r="A579" s="49" t="s">
        <v>1223</v>
      </c>
      <c r="B579" s="54" t="s">
        <v>1224</v>
      </c>
      <c r="C579" s="55">
        <v>1</v>
      </c>
      <c r="D579" s="91" t="s">
        <v>22</v>
      </c>
      <c r="E579" s="78" t="s">
        <v>24</v>
      </c>
      <c r="F579" s="91">
        <v>575</v>
      </c>
      <c r="G579" s="57">
        <f t="shared" ref="G579:G581" si="128">rv_mp_eg_cto</f>
        <v>0.15</v>
      </c>
      <c r="H579" s="119">
        <f t="shared" si="124"/>
        <v>488.75</v>
      </c>
      <c r="I579" s="119"/>
      <c r="J579" s="131"/>
      <c r="K579" s="131"/>
      <c r="L579" s="141" t="s">
        <v>24</v>
      </c>
      <c r="M579" s="131" t="s">
        <v>24</v>
      </c>
      <c r="N579" s="151" t="s">
        <v>1186</v>
      </c>
      <c r="O579" s="154" t="s">
        <v>643</v>
      </c>
      <c r="P579" s="155" t="s">
        <v>1029</v>
      </c>
      <c r="Q579" s="51" t="s">
        <v>1223</v>
      </c>
      <c r="R579" s="52" t="s">
        <v>1224</v>
      </c>
      <c r="S579" s="182">
        <v>1</v>
      </c>
      <c r="T579" s="233" t="s">
        <v>22</v>
      </c>
      <c r="U579" s="105" t="s">
        <v>24</v>
      </c>
      <c r="V579" s="233">
        <v>625</v>
      </c>
      <c r="W579" s="227">
        <f t="shared" si="127"/>
        <v>0.15</v>
      </c>
      <c r="X579" s="236">
        <f t="shared" si="125"/>
        <v>531.25</v>
      </c>
      <c r="Y579" s="236"/>
      <c r="Z579" s="237"/>
      <c r="AA579" s="237"/>
      <c r="AB579" s="238" t="s">
        <v>24</v>
      </c>
      <c r="AC579" s="237" t="s">
        <v>24</v>
      </c>
      <c r="AD579" s="150" t="s">
        <v>1186</v>
      </c>
      <c r="AE579" s="155" t="s">
        <v>643</v>
      </c>
      <c r="AF579" s="155" t="s">
        <v>1029</v>
      </c>
    </row>
    <row r="580" spans="1:32" s="53" customFormat="1">
      <c r="A580" s="18" t="s">
        <v>1225</v>
      </c>
      <c r="B580" s="181" t="s">
        <v>1226</v>
      </c>
      <c r="C580" s="56">
        <v>1</v>
      </c>
      <c r="D580" s="157" t="s">
        <v>22</v>
      </c>
      <c r="E580" s="79" t="s">
        <v>24</v>
      </c>
      <c r="F580" s="157">
        <v>191.67</v>
      </c>
      <c r="G580" s="32">
        <f t="shared" si="128"/>
        <v>0.15</v>
      </c>
      <c r="H580" s="193">
        <f t="shared" ref="H580:H581" si="129">F580-(F580*G580)</f>
        <v>162.9195</v>
      </c>
      <c r="I580" s="119"/>
      <c r="J580" s="131"/>
      <c r="K580" s="131"/>
      <c r="L580" s="141" t="s">
        <v>24</v>
      </c>
      <c r="M580" s="131" t="s">
        <v>24</v>
      </c>
      <c r="N580" s="151" t="s">
        <v>1186</v>
      </c>
      <c r="O580" s="154" t="s">
        <v>643</v>
      </c>
      <c r="P580" s="155" t="s">
        <v>1029</v>
      </c>
      <c r="Q580" s="39" t="s">
        <v>1225</v>
      </c>
      <c r="R580" s="239" t="s">
        <v>1226</v>
      </c>
      <c r="S580" s="64">
        <v>1</v>
      </c>
      <c r="T580" s="98" t="s">
        <v>22</v>
      </c>
      <c r="U580" s="77" t="s">
        <v>24</v>
      </c>
      <c r="V580" s="98">
        <v>208.33</v>
      </c>
      <c r="W580" s="48">
        <f t="shared" si="127"/>
        <v>0.15</v>
      </c>
      <c r="X580" s="240">
        <f t="shared" si="125"/>
        <v>177.0805</v>
      </c>
      <c r="Y580" s="236"/>
      <c r="Z580" s="237"/>
      <c r="AA580" s="237"/>
      <c r="AB580" s="238" t="s">
        <v>24</v>
      </c>
      <c r="AC580" s="237" t="s">
        <v>24</v>
      </c>
      <c r="AD580" s="150" t="s">
        <v>1186</v>
      </c>
      <c r="AE580" s="155" t="s">
        <v>643</v>
      </c>
      <c r="AF580" s="155" t="s">
        <v>1029</v>
      </c>
    </row>
    <row r="581" spans="1:32" s="53" customFormat="1">
      <c r="A581" s="18" t="s">
        <v>1227</v>
      </c>
      <c r="B581" s="181" t="s">
        <v>1228</v>
      </c>
      <c r="C581" s="56">
        <v>1</v>
      </c>
      <c r="D581" s="157" t="s">
        <v>22</v>
      </c>
      <c r="E581" s="79" t="s">
        <v>24</v>
      </c>
      <c r="F581" s="157">
        <v>1533.33</v>
      </c>
      <c r="G581" s="32">
        <f t="shared" si="128"/>
        <v>0.15</v>
      </c>
      <c r="H581" s="193">
        <f t="shared" si="129"/>
        <v>1303.3305</v>
      </c>
      <c r="I581" s="119"/>
      <c r="J581" s="131"/>
      <c r="K581" s="131"/>
      <c r="L581" s="141" t="s">
        <v>24</v>
      </c>
      <c r="M581" s="131" t="s">
        <v>24</v>
      </c>
      <c r="N581" s="151" t="s">
        <v>1186</v>
      </c>
      <c r="O581" s="154" t="s">
        <v>643</v>
      </c>
      <c r="P581" s="155" t="s">
        <v>1029</v>
      </c>
      <c r="Q581" s="39" t="s">
        <v>1227</v>
      </c>
      <c r="R581" s="239" t="s">
        <v>1228</v>
      </c>
      <c r="S581" s="64">
        <v>1</v>
      </c>
      <c r="T581" s="98" t="s">
        <v>22</v>
      </c>
      <c r="U581" s="77" t="s">
        <v>24</v>
      </c>
      <c r="V581" s="98">
        <v>1666.67</v>
      </c>
      <c r="W581" s="48">
        <f t="shared" si="127"/>
        <v>0.15</v>
      </c>
      <c r="X581" s="240">
        <f t="shared" si="125"/>
        <v>1416.6695</v>
      </c>
      <c r="Y581" s="236"/>
      <c r="Z581" s="237"/>
      <c r="AA581" s="237"/>
      <c r="AB581" s="238" t="s">
        <v>24</v>
      </c>
      <c r="AC581" s="237" t="s">
        <v>24</v>
      </c>
      <c r="AD581" s="150" t="s">
        <v>1186</v>
      </c>
      <c r="AE581" s="155" t="s">
        <v>643</v>
      </c>
      <c r="AF581" s="155" t="s">
        <v>1029</v>
      </c>
    </row>
    <row r="582" spans="1:32">
      <c r="A582" s="18" t="s">
        <v>1229</v>
      </c>
      <c r="B582" s="19" t="s">
        <v>1230</v>
      </c>
      <c r="C582" s="56">
        <v>1</v>
      </c>
      <c r="D582" s="85" t="s">
        <v>22</v>
      </c>
      <c r="E582" s="77" t="s">
        <v>24</v>
      </c>
      <c r="F582" s="157">
        <v>1916.67</v>
      </c>
      <c r="G582" s="32">
        <f t="shared" si="126"/>
        <v>0.15</v>
      </c>
      <c r="H582" s="68">
        <f t="shared" si="124"/>
        <v>1629.1695</v>
      </c>
      <c r="I582" s="68"/>
      <c r="J582" s="24"/>
      <c r="K582" s="24"/>
      <c r="L582" s="136" t="s">
        <v>24</v>
      </c>
      <c r="M582" s="128" t="s">
        <v>24</v>
      </c>
      <c r="N582" s="151" t="s">
        <v>1186</v>
      </c>
      <c r="O582" s="20" t="s">
        <v>643</v>
      </c>
      <c r="P582" s="153" t="s">
        <v>1029</v>
      </c>
      <c r="Q582" s="39" t="s">
        <v>1229</v>
      </c>
      <c r="R582" s="40" t="s">
        <v>1230</v>
      </c>
      <c r="S582" s="64">
        <v>1</v>
      </c>
      <c r="T582" s="87" t="s">
        <v>22</v>
      </c>
      <c r="U582" s="77" t="s">
        <v>24</v>
      </c>
      <c r="V582" s="210">
        <v>2083.33</v>
      </c>
      <c r="W582" s="48">
        <f t="shared" si="127"/>
        <v>0.15</v>
      </c>
      <c r="X582" s="68">
        <f t="shared" si="125"/>
        <v>1770.8305</v>
      </c>
      <c r="Y582" s="68"/>
      <c r="Z582" s="24"/>
      <c r="AA582" s="24"/>
      <c r="AB582" s="136" t="s">
        <v>24</v>
      </c>
      <c r="AC582" s="128" t="s">
        <v>24</v>
      </c>
      <c r="AD582" s="150" t="s">
        <v>1186</v>
      </c>
      <c r="AE582" s="153" t="s">
        <v>643</v>
      </c>
      <c r="AF582" s="153" t="s">
        <v>1029</v>
      </c>
    </row>
    <row r="583" spans="1:32">
      <c r="A583" s="18" t="s">
        <v>1231</v>
      </c>
      <c r="B583" s="19" t="s">
        <v>1232</v>
      </c>
      <c r="C583" s="56">
        <v>1</v>
      </c>
      <c r="D583" s="85" t="s">
        <v>22</v>
      </c>
      <c r="E583" s="77" t="s">
        <v>24</v>
      </c>
      <c r="F583" s="96">
        <v>41.67</v>
      </c>
      <c r="G583" s="32">
        <f t="shared" si="126"/>
        <v>0.15</v>
      </c>
      <c r="H583" s="68">
        <f t="shared" si="124"/>
        <v>35.419499999999999</v>
      </c>
      <c r="I583" s="68"/>
      <c r="J583" s="24"/>
      <c r="K583" s="24"/>
      <c r="L583" s="136" t="s">
        <v>24</v>
      </c>
      <c r="M583" s="128" t="s">
        <v>24</v>
      </c>
      <c r="N583" s="151" t="s">
        <v>1186</v>
      </c>
      <c r="O583" s="20" t="s">
        <v>643</v>
      </c>
      <c r="P583" s="153" t="s">
        <v>1029</v>
      </c>
      <c r="Q583" s="39" t="s">
        <v>1231</v>
      </c>
      <c r="R583" s="40" t="s">
        <v>1232</v>
      </c>
      <c r="S583" s="64">
        <v>1</v>
      </c>
      <c r="T583" s="87" t="s">
        <v>22</v>
      </c>
      <c r="U583" s="77" t="s">
        <v>24</v>
      </c>
      <c r="V583" s="210">
        <v>41.67</v>
      </c>
      <c r="W583" s="48">
        <f t="shared" si="127"/>
        <v>0.15</v>
      </c>
      <c r="X583" s="68">
        <f t="shared" si="125"/>
        <v>35.419499999999999</v>
      </c>
      <c r="Y583" s="68"/>
      <c r="Z583" s="24"/>
      <c r="AA583" s="24"/>
      <c r="AB583" s="136" t="s">
        <v>24</v>
      </c>
      <c r="AC583" s="128" t="s">
        <v>24</v>
      </c>
      <c r="AD583" s="150" t="s">
        <v>1186</v>
      </c>
      <c r="AE583" s="153" t="s">
        <v>643</v>
      </c>
      <c r="AF583" s="153" t="s">
        <v>1029</v>
      </c>
    </row>
    <row r="584" spans="1:32">
      <c r="A584" s="18" t="s">
        <v>1233</v>
      </c>
      <c r="B584" s="19" t="s">
        <v>1234</v>
      </c>
      <c r="C584" s="56">
        <v>1</v>
      </c>
      <c r="D584" s="85" t="s">
        <v>22</v>
      </c>
      <c r="E584" s="77" t="s">
        <v>24</v>
      </c>
      <c r="F584" s="96">
        <v>124.17</v>
      </c>
      <c r="G584" s="32">
        <f t="shared" si="126"/>
        <v>0.15</v>
      </c>
      <c r="H584" s="68">
        <f t="shared" si="124"/>
        <v>105.5445</v>
      </c>
      <c r="I584" s="68"/>
      <c r="J584" s="24"/>
      <c r="K584" s="24"/>
      <c r="L584" s="136" t="s">
        <v>24</v>
      </c>
      <c r="M584" s="128" t="s">
        <v>24</v>
      </c>
      <c r="N584" s="151" t="s">
        <v>1186</v>
      </c>
      <c r="O584" s="20" t="s">
        <v>643</v>
      </c>
      <c r="P584" s="153" t="s">
        <v>1029</v>
      </c>
      <c r="Q584" s="39" t="s">
        <v>1233</v>
      </c>
      <c r="R584" s="40" t="s">
        <v>1234</v>
      </c>
      <c r="S584" s="64">
        <v>1</v>
      </c>
      <c r="T584" s="87" t="s">
        <v>22</v>
      </c>
      <c r="U584" s="77" t="s">
        <v>24</v>
      </c>
      <c r="V584" s="210">
        <v>124.17</v>
      </c>
      <c r="W584" s="48">
        <f t="shared" si="127"/>
        <v>0.15</v>
      </c>
      <c r="X584" s="68">
        <f t="shared" si="125"/>
        <v>105.5445</v>
      </c>
      <c r="Y584" s="68"/>
      <c r="Z584" s="24"/>
      <c r="AA584" s="24"/>
      <c r="AB584" s="136" t="s">
        <v>24</v>
      </c>
      <c r="AC584" s="128" t="s">
        <v>24</v>
      </c>
      <c r="AD584" s="150" t="s">
        <v>1186</v>
      </c>
      <c r="AE584" s="153" t="s">
        <v>643</v>
      </c>
      <c r="AF584" s="153" t="s">
        <v>1029</v>
      </c>
    </row>
    <row r="585" spans="1:32">
      <c r="A585" s="18" t="s">
        <v>1235</v>
      </c>
      <c r="B585" s="19" t="s">
        <v>1236</v>
      </c>
      <c r="C585" s="56">
        <v>1</v>
      </c>
      <c r="D585" s="85" t="s">
        <v>22</v>
      </c>
      <c r="E585" s="77" t="s">
        <v>24</v>
      </c>
      <c r="F585" s="96"/>
      <c r="G585" s="32"/>
      <c r="H585" s="68">
        <f t="shared" si="124"/>
        <v>0</v>
      </c>
      <c r="I585" s="68"/>
      <c r="J585" s="24"/>
      <c r="K585" s="24"/>
      <c r="L585" s="136" t="s">
        <v>24</v>
      </c>
      <c r="M585" s="128" t="s">
        <v>24</v>
      </c>
      <c r="N585" s="151" t="s">
        <v>1186</v>
      </c>
      <c r="O585" s="20" t="s">
        <v>643</v>
      </c>
      <c r="P585" s="153" t="s">
        <v>1029</v>
      </c>
      <c r="Q585" s="39" t="s">
        <v>1235</v>
      </c>
      <c r="R585" s="40" t="s">
        <v>1236</v>
      </c>
      <c r="S585" s="64">
        <v>1</v>
      </c>
      <c r="T585" s="87" t="s">
        <v>22</v>
      </c>
      <c r="U585" s="77" t="s">
        <v>24</v>
      </c>
      <c r="V585" s="210"/>
      <c r="W585" s="48"/>
      <c r="X585" s="68">
        <f t="shared" si="125"/>
        <v>0</v>
      </c>
      <c r="Y585" s="68"/>
      <c r="Z585" s="24"/>
      <c r="AA585" s="24"/>
      <c r="AB585" s="136" t="s">
        <v>24</v>
      </c>
      <c r="AC585" s="128" t="s">
        <v>24</v>
      </c>
      <c r="AD585" s="150" t="s">
        <v>1186</v>
      </c>
      <c r="AE585" s="153" t="s">
        <v>643</v>
      </c>
      <c r="AF585" s="153" t="s">
        <v>1029</v>
      </c>
    </row>
    <row r="586" spans="1:32">
      <c r="A586" s="18" t="s">
        <v>1237</v>
      </c>
      <c r="B586" s="19" t="s">
        <v>1238</v>
      </c>
      <c r="C586" s="56">
        <v>1</v>
      </c>
      <c r="D586" s="85" t="s">
        <v>22</v>
      </c>
      <c r="E586" s="77" t="s">
        <v>24</v>
      </c>
      <c r="F586" s="96"/>
      <c r="G586" s="32"/>
      <c r="H586" s="68">
        <f t="shared" si="124"/>
        <v>0</v>
      </c>
      <c r="I586" s="68"/>
      <c r="J586" s="24"/>
      <c r="K586" s="24"/>
      <c r="L586" s="136" t="s">
        <v>24</v>
      </c>
      <c r="M586" s="128" t="s">
        <v>24</v>
      </c>
      <c r="N586" s="151" t="s">
        <v>1186</v>
      </c>
      <c r="O586" s="20" t="s">
        <v>643</v>
      </c>
      <c r="P586" s="153" t="s">
        <v>1029</v>
      </c>
      <c r="Q586" s="39" t="s">
        <v>1237</v>
      </c>
      <c r="R586" s="40" t="s">
        <v>1238</v>
      </c>
      <c r="S586" s="64">
        <v>1</v>
      </c>
      <c r="T586" s="87" t="s">
        <v>22</v>
      </c>
      <c r="U586" s="77" t="s">
        <v>24</v>
      </c>
      <c r="V586" s="210"/>
      <c r="W586" s="48"/>
      <c r="X586" s="68">
        <f t="shared" si="125"/>
        <v>0</v>
      </c>
      <c r="Y586" s="68"/>
      <c r="Z586" s="24"/>
      <c r="AA586" s="24"/>
      <c r="AB586" s="136" t="s">
        <v>24</v>
      </c>
      <c r="AC586" s="128" t="s">
        <v>24</v>
      </c>
      <c r="AD586" s="150" t="s">
        <v>1186</v>
      </c>
      <c r="AE586" s="153" t="s">
        <v>643</v>
      </c>
      <c r="AF586" s="153" t="s">
        <v>1029</v>
      </c>
    </row>
    <row r="587" spans="1:32">
      <c r="A587" s="18" t="s">
        <v>1239</v>
      </c>
      <c r="B587" s="19" t="s">
        <v>1240</v>
      </c>
      <c r="C587" s="56">
        <v>1</v>
      </c>
      <c r="D587" s="85" t="s">
        <v>22</v>
      </c>
      <c r="E587" s="77" t="s">
        <v>1239</v>
      </c>
      <c r="F587" s="96">
        <v>915.83</v>
      </c>
      <c r="G587" s="32">
        <f>rv_moniteur</f>
        <v>0.1</v>
      </c>
      <c r="H587" s="68">
        <f t="shared" si="124"/>
        <v>824.24700000000007</v>
      </c>
      <c r="I587" s="68"/>
      <c r="J587" s="24"/>
      <c r="K587" s="24"/>
      <c r="L587" s="136" t="s">
        <v>24</v>
      </c>
      <c r="M587" s="128" t="s">
        <v>24</v>
      </c>
      <c r="N587" s="151" t="s">
        <v>164</v>
      </c>
      <c r="O587" s="20" t="s">
        <v>165</v>
      </c>
      <c r="P587" s="153" t="s">
        <v>166</v>
      </c>
      <c r="Q587" s="39" t="s">
        <v>1239</v>
      </c>
      <c r="R587" s="40" t="s">
        <v>1240</v>
      </c>
      <c r="S587" s="64">
        <v>1</v>
      </c>
      <c r="T587" s="87" t="s">
        <v>22</v>
      </c>
      <c r="U587" s="77" t="s">
        <v>1239</v>
      </c>
      <c r="V587" s="210">
        <v>915.83</v>
      </c>
      <c r="W587" s="48">
        <f>rv_moniteur</f>
        <v>0.1</v>
      </c>
      <c r="X587" s="68">
        <f t="shared" si="125"/>
        <v>824.24700000000007</v>
      </c>
      <c r="Y587" s="68"/>
      <c r="Z587" s="24"/>
      <c r="AA587" s="24"/>
      <c r="AB587" s="136" t="s">
        <v>24</v>
      </c>
      <c r="AC587" s="128" t="s">
        <v>24</v>
      </c>
      <c r="AD587" s="150" t="s">
        <v>164</v>
      </c>
      <c r="AE587" s="153" t="s">
        <v>165</v>
      </c>
      <c r="AF587" s="153" t="s">
        <v>166</v>
      </c>
    </row>
    <row r="588" spans="1:32" s="53" customFormat="1">
      <c r="A588" s="49" t="s">
        <v>1241</v>
      </c>
      <c r="B588" s="54" t="s">
        <v>1242</v>
      </c>
      <c r="C588" s="55">
        <v>1</v>
      </c>
      <c r="D588" s="89" t="s">
        <v>22</v>
      </c>
      <c r="E588" s="105" t="s">
        <v>1241</v>
      </c>
      <c r="F588" s="157">
        <v>958.33</v>
      </c>
      <c r="G588" s="32">
        <f t="shared" ref="G588:G596" si="130">rv_apple_acc_mac</f>
        <v>0.17</v>
      </c>
      <c r="H588" s="68">
        <f t="shared" ref="H588" si="131">F588-(F588*G588)</f>
        <v>795.41390000000001</v>
      </c>
      <c r="I588" s="116"/>
      <c r="J588" s="127"/>
      <c r="K588" s="127"/>
      <c r="L588" s="138" t="s">
        <v>24</v>
      </c>
      <c r="M588" s="127" t="s">
        <v>24</v>
      </c>
      <c r="N588" s="151" t="s">
        <v>164</v>
      </c>
      <c r="O588" s="154" t="s">
        <v>165</v>
      </c>
      <c r="P588" s="155" t="s">
        <v>166</v>
      </c>
      <c r="Q588" s="51" t="s">
        <v>1241</v>
      </c>
      <c r="R588" s="52" t="s">
        <v>1242</v>
      </c>
      <c r="S588" s="182">
        <v>1</v>
      </c>
      <c r="T588" s="183" t="s">
        <v>22</v>
      </c>
      <c r="U588" s="105" t="s">
        <v>1241</v>
      </c>
      <c r="V588" s="233">
        <v>1041.67</v>
      </c>
      <c r="W588" s="227">
        <f t="shared" ref="W588:W595" si="132">rv_apple_acc_mac</f>
        <v>0.17</v>
      </c>
      <c r="X588" s="116">
        <f t="shared" si="125"/>
        <v>864.58609999999999</v>
      </c>
      <c r="Y588" s="116"/>
      <c r="Z588" s="127"/>
      <c r="AA588" s="127"/>
      <c r="AB588" s="138" t="s">
        <v>24</v>
      </c>
      <c r="AC588" s="127" t="s">
        <v>24</v>
      </c>
      <c r="AD588" s="150" t="s">
        <v>164</v>
      </c>
      <c r="AE588" s="155" t="s">
        <v>165</v>
      </c>
      <c r="AF588" s="155" t="s">
        <v>166</v>
      </c>
    </row>
    <row r="589" spans="1:32" s="60" customFormat="1">
      <c r="A589" s="51" t="s">
        <v>1243</v>
      </c>
      <c r="B589" s="181" t="s">
        <v>1244</v>
      </c>
      <c r="C589" s="182">
        <v>1</v>
      </c>
      <c r="D589" s="183" t="s">
        <v>22</v>
      </c>
      <c r="E589" s="77" t="s">
        <v>1243</v>
      </c>
      <c r="F589" s="98">
        <v>575</v>
      </c>
      <c r="G589" s="48">
        <f t="shared" si="130"/>
        <v>0.17</v>
      </c>
      <c r="H589" s="68">
        <f t="shared" ref="H589" si="133">F589-(F589*G589)</f>
        <v>477.25</v>
      </c>
      <c r="I589" s="93"/>
      <c r="J589" s="129"/>
      <c r="K589" s="129"/>
      <c r="L589" s="139" t="s">
        <v>24</v>
      </c>
      <c r="M589" s="129" t="s">
        <v>24</v>
      </c>
      <c r="N589" s="151" t="s">
        <v>164</v>
      </c>
      <c r="O589" s="154" t="s">
        <v>165</v>
      </c>
      <c r="P589" s="155" t="s">
        <v>166</v>
      </c>
      <c r="Q589" s="51" t="s">
        <v>1243</v>
      </c>
      <c r="R589" s="239" t="s">
        <v>1244</v>
      </c>
      <c r="S589" s="182">
        <v>1</v>
      </c>
      <c r="T589" s="183" t="s">
        <v>22</v>
      </c>
      <c r="U589" s="77" t="s">
        <v>1243</v>
      </c>
      <c r="V589" s="98">
        <v>625</v>
      </c>
      <c r="W589" s="48">
        <f t="shared" si="132"/>
        <v>0.17</v>
      </c>
      <c r="X589" s="68">
        <f t="shared" si="125"/>
        <v>518.75</v>
      </c>
      <c r="Y589" s="93"/>
      <c r="Z589" s="129"/>
      <c r="AA589" s="129"/>
      <c r="AB589" s="139" t="s">
        <v>24</v>
      </c>
      <c r="AC589" s="129" t="s">
        <v>24</v>
      </c>
      <c r="AD589" s="150" t="s">
        <v>164</v>
      </c>
      <c r="AE589" s="155" t="s">
        <v>165</v>
      </c>
      <c r="AF589" s="155" t="s">
        <v>166</v>
      </c>
    </row>
    <row r="590" spans="1:32">
      <c r="A590" s="18" t="s">
        <v>1245</v>
      </c>
      <c r="B590" s="19" t="s">
        <v>1246</v>
      </c>
      <c r="C590" s="56">
        <v>1</v>
      </c>
      <c r="D590" s="85" t="s">
        <v>22</v>
      </c>
      <c r="E590" s="77" t="s">
        <v>1245</v>
      </c>
      <c r="F590" s="157">
        <v>1916.67</v>
      </c>
      <c r="G590" s="32">
        <f t="shared" si="130"/>
        <v>0.17</v>
      </c>
      <c r="H590" s="68">
        <f t="shared" si="124"/>
        <v>1590.8361</v>
      </c>
      <c r="I590" s="68"/>
      <c r="J590" s="24"/>
      <c r="K590" s="24"/>
      <c r="L590" s="136" t="s">
        <v>24</v>
      </c>
      <c r="M590" s="128" t="s">
        <v>24</v>
      </c>
      <c r="N590" s="151" t="s">
        <v>164</v>
      </c>
      <c r="O590" s="20" t="s">
        <v>165</v>
      </c>
      <c r="P590" s="153" t="s">
        <v>166</v>
      </c>
      <c r="Q590" s="39" t="s">
        <v>1245</v>
      </c>
      <c r="R590" s="40" t="s">
        <v>1246</v>
      </c>
      <c r="S590" s="64">
        <v>1</v>
      </c>
      <c r="T590" s="87" t="s">
        <v>22</v>
      </c>
      <c r="U590" s="77" t="s">
        <v>1245</v>
      </c>
      <c r="V590" s="210">
        <v>2083.33</v>
      </c>
      <c r="W590" s="48">
        <f t="shared" si="132"/>
        <v>0.17</v>
      </c>
      <c r="X590" s="68">
        <f t="shared" si="125"/>
        <v>1729.1639</v>
      </c>
      <c r="Y590" s="68"/>
      <c r="Z590" s="24"/>
      <c r="AA590" s="24"/>
      <c r="AB590" s="136" t="s">
        <v>24</v>
      </c>
      <c r="AC590" s="128" t="s">
        <v>24</v>
      </c>
      <c r="AD590" s="150" t="s">
        <v>164</v>
      </c>
      <c r="AE590" s="153" t="s">
        <v>165</v>
      </c>
      <c r="AF590" s="153" t="s">
        <v>166</v>
      </c>
    </row>
    <row r="591" spans="1:32">
      <c r="A591" s="18" t="s">
        <v>1247</v>
      </c>
      <c r="B591" s="19" t="s">
        <v>1248</v>
      </c>
      <c r="C591" s="56">
        <v>1</v>
      </c>
      <c r="D591" s="85" t="s">
        <v>22</v>
      </c>
      <c r="E591" s="77" t="s">
        <v>1247</v>
      </c>
      <c r="F591" s="157">
        <v>2683.33</v>
      </c>
      <c r="G591" s="32">
        <f t="shared" si="130"/>
        <v>0.17</v>
      </c>
      <c r="H591" s="68">
        <f t="shared" si="124"/>
        <v>2227.1639</v>
      </c>
      <c r="I591" s="68"/>
      <c r="J591" s="24"/>
      <c r="K591" s="24"/>
      <c r="L591" s="136" t="s">
        <v>24</v>
      </c>
      <c r="M591" s="128" t="s">
        <v>24</v>
      </c>
      <c r="N591" s="151" t="s">
        <v>164</v>
      </c>
      <c r="O591" s="20" t="s">
        <v>165</v>
      </c>
      <c r="P591" s="153" t="s">
        <v>166</v>
      </c>
      <c r="Q591" s="39" t="s">
        <v>1247</v>
      </c>
      <c r="R591" s="40" t="s">
        <v>1248</v>
      </c>
      <c r="S591" s="64">
        <v>1</v>
      </c>
      <c r="T591" s="87" t="s">
        <v>22</v>
      </c>
      <c r="U591" s="77" t="s">
        <v>1247</v>
      </c>
      <c r="V591" s="210">
        <v>2916.67</v>
      </c>
      <c r="W591" s="48">
        <f t="shared" si="132"/>
        <v>0.17</v>
      </c>
      <c r="X591" s="68">
        <f t="shared" si="125"/>
        <v>2420.8361</v>
      </c>
      <c r="Y591" s="68"/>
      <c r="Z591" s="24"/>
      <c r="AA591" s="24"/>
      <c r="AB591" s="136" t="s">
        <v>24</v>
      </c>
      <c r="AC591" s="128" t="s">
        <v>24</v>
      </c>
      <c r="AD591" s="150" t="s">
        <v>164</v>
      </c>
      <c r="AE591" s="153" t="s">
        <v>165</v>
      </c>
      <c r="AF591" s="153" t="s">
        <v>166</v>
      </c>
    </row>
    <row r="592" spans="1:32">
      <c r="A592" s="18" t="s">
        <v>1249</v>
      </c>
      <c r="B592" s="19" t="s">
        <v>1250</v>
      </c>
      <c r="C592" s="56">
        <v>1</v>
      </c>
      <c r="D592" s="85" t="s">
        <v>22</v>
      </c>
      <c r="E592" s="77" t="s">
        <v>1249</v>
      </c>
      <c r="F592" s="157">
        <v>5366.67</v>
      </c>
      <c r="G592" s="32">
        <f t="shared" si="130"/>
        <v>0.17</v>
      </c>
      <c r="H592" s="68">
        <f t="shared" si="124"/>
        <v>4454.3361000000004</v>
      </c>
      <c r="I592" s="68"/>
      <c r="J592" s="24"/>
      <c r="K592" s="24"/>
      <c r="L592" s="136" t="s">
        <v>24</v>
      </c>
      <c r="M592" s="128" t="s">
        <v>24</v>
      </c>
      <c r="N592" s="151" t="s">
        <v>164</v>
      </c>
      <c r="O592" s="20" t="s">
        <v>165</v>
      </c>
      <c r="P592" s="153" t="s">
        <v>166</v>
      </c>
      <c r="Q592" s="39" t="s">
        <v>1249</v>
      </c>
      <c r="R592" s="40" t="s">
        <v>1250</v>
      </c>
      <c r="S592" s="64">
        <v>1</v>
      </c>
      <c r="T592" s="87" t="s">
        <v>22</v>
      </c>
      <c r="U592" s="77" t="s">
        <v>1249</v>
      </c>
      <c r="V592" s="210">
        <v>5833.33</v>
      </c>
      <c r="W592" s="48">
        <f t="shared" si="132"/>
        <v>0.17</v>
      </c>
      <c r="X592" s="68">
        <f t="shared" si="125"/>
        <v>4841.6638999999996</v>
      </c>
      <c r="Y592" s="68"/>
      <c r="Z592" s="24"/>
      <c r="AA592" s="24"/>
      <c r="AB592" s="136" t="s">
        <v>24</v>
      </c>
      <c r="AC592" s="128" t="s">
        <v>24</v>
      </c>
      <c r="AD592" s="150" t="s">
        <v>164</v>
      </c>
      <c r="AE592" s="153" t="s">
        <v>165</v>
      </c>
      <c r="AF592" s="153" t="s">
        <v>166</v>
      </c>
    </row>
    <row r="593" spans="1:32" s="45" customFormat="1">
      <c r="A593" s="18" t="s">
        <v>1251</v>
      </c>
      <c r="B593" s="50" t="s">
        <v>1252</v>
      </c>
      <c r="C593" s="55">
        <v>1</v>
      </c>
      <c r="D593" s="89" t="s">
        <v>22</v>
      </c>
      <c r="E593" s="79" t="s">
        <v>1251</v>
      </c>
      <c r="F593" s="91">
        <v>575</v>
      </c>
      <c r="G593" s="57">
        <f t="shared" si="130"/>
        <v>0.17</v>
      </c>
      <c r="H593" s="68">
        <f t="shared" ref="H593:H595" si="134">F593-(F593*G593)</f>
        <v>477.25</v>
      </c>
      <c r="I593" s="93"/>
      <c r="J593" s="129"/>
      <c r="K593" s="129"/>
      <c r="L593" s="139" t="s">
        <v>24</v>
      </c>
      <c r="M593" s="129" t="s">
        <v>24</v>
      </c>
      <c r="N593" s="151" t="s">
        <v>164</v>
      </c>
      <c r="O593" s="20" t="s">
        <v>165</v>
      </c>
      <c r="P593" s="153" t="s">
        <v>166</v>
      </c>
      <c r="Q593" s="39" t="s">
        <v>1251</v>
      </c>
      <c r="R593" s="226" t="s">
        <v>1252</v>
      </c>
      <c r="S593" s="182">
        <v>1</v>
      </c>
      <c r="T593" s="183" t="s">
        <v>22</v>
      </c>
      <c r="U593" s="77" t="s">
        <v>1251</v>
      </c>
      <c r="V593" s="233">
        <v>625</v>
      </c>
      <c r="W593" s="227">
        <f t="shared" si="132"/>
        <v>0.17</v>
      </c>
      <c r="X593" s="68">
        <f t="shared" si="125"/>
        <v>518.75</v>
      </c>
      <c r="Y593" s="93"/>
      <c r="Z593" s="129"/>
      <c r="AA593" s="129"/>
      <c r="AB593" s="139" t="s">
        <v>24</v>
      </c>
      <c r="AC593" s="129" t="s">
        <v>24</v>
      </c>
      <c r="AD593" s="150" t="s">
        <v>164</v>
      </c>
      <c r="AE593" s="153" t="s">
        <v>165</v>
      </c>
      <c r="AF593" s="153" t="s">
        <v>166</v>
      </c>
    </row>
    <row r="594" spans="1:32" s="45" customFormat="1">
      <c r="A594" s="49" t="s">
        <v>1253</v>
      </c>
      <c r="B594" s="50" t="s">
        <v>1254</v>
      </c>
      <c r="C594" s="55">
        <v>1</v>
      </c>
      <c r="D594" s="89" t="s">
        <v>22</v>
      </c>
      <c r="E594" s="78" t="s">
        <v>1253</v>
      </c>
      <c r="F594" s="91">
        <v>958.33</v>
      </c>
      <c r="G594" s="57">
        <f t="shared" si="130"/>
        <v>0.17</v>
      </c>
      <c r="H594" s="68">
        <f t="shared" si="134"/>
        <v>795.41390000000001</v>
      </c>
      <c r="I594" s="93"/>
      <c r="J594" s="129"/>
      <c r="K594" s="129"/>
      <c r="L594" s="139" t="s">
        <v>24</v>
      </c>
      <c r="M594" s="129" t="s">
        <v>24</v>
      </c>
      <c r="N594" s="151" t="s">
        <v>164</v>
      </c>
      <c r="O594" s="20" t="s">
        <v>165</v>
      </c>
      <c r="P594" s="153" t="s">
        <v>166</v>
      </c>
      <c r="Q594" s="51" t="s">
        <v>1253</v>
      </c>
      <c r="R594" s="226" t="s">
        <v>1254</v>
      </c>
      <c r="S594" s="182">
        <v>1</v>
      </c>
      <c r="T594" s="183" t="s">
        <v>22</v>
      </c>
      <c r="U594" s="105" t="s">
        <v>1253</v>
      </c>
      <c r="V594" s="233">
        <v>1041.67</v>
      </c>
      <c r="W594" s="227">
        <f t="shared" si="132"/>
        <v>0.17</v>
      </c>
      <c r="X594" s="68">
        <f t="shared" si="125"/>
        <v>864.58609999999999</v>
      </c>
      <c r="Y594" s="93"/>
      <c r="Z594" s="129"/>
      <c r="AA594" s="129"/>
      <c r="AB594" s="139" t="s">
        <v>24</v>
      </c>
      <c r="AC594" s="129" t="s">
        <v>24</v>
      </c>
      <c r="AD594" s="150" t="s">
        <v>164</v>
      </c>
      <c r="AE594" s="153" t="s">
        <v>165</v>
      </c>
      <c r="AF594" s="153" t="s">
        <v>166</v>
      </c>
    </row>
    <row r="595" spans="1:32" s="45" customFormat="1">
      <c r="A595" s="49" t="s">
        <v>1255</v>
      </c>
      <c r="B595" s="50" t="s">
        <v>1256</v>
      </c>
      <c r="C595" s="55">
        <v>1</v>
      </c>
      <c r="D595" s="89" t="s">
        <v>22</v>
      </c>
      <c r="E595" s="78" t="s">
        <v>1255</v>
      </c>
      <c r="F595" s="91">
        <v>1533.33</v>
      </c>
      <c r="G595" s="57">
        <f t="shared" si="130"/>
        <v>0.17</v>
      </c>
      <c r="H595" s="68">
        <f t="shared" si="134"/>
        <v>1272.6639</v>
      </c>
      <c r="I595" s="93"/>
      <c r="J595" s="129"/>
      <c r="K595" s="129"/>
      <c r="L595" s="139" t="s">
        <v>24</v>
      </c>
      <c r="M595" s="129" t="s">
        <v>24</v>
      </c>
      <c r="N595" s="151" t="s">
        <v>164</v>
      </c>
      <c r="O595" s="20" t="s">
        <v>165</v>
      </c>
      <c r="P595" s="153" t="s">
        <v>166</v>
      </c>
      <c r="Q595" s="51" t="s">
        <v>1255</v>
      </c>
      <c r="R595" s="226" t="s">
        <v>1256</v>
      </c>
      <c r="S595" s="182">
        <v>1</v>
      </c>
      <c r="T595" s="183" t="s">
        <v>22</v>
      </c>
      <c r="U595" s="105" t="s">
        <v>1255</v>
      </c>
      <c r="V595" s="233">
        <v>1666.67</v>
      </c>
      <c r="W595" s="227">
        <f t="shared" si="132"/>
        <v>0.17</v>
      </c>
      <c r="X595" s="68">
        <f t="shared" si="125"/>
        <v>1383.3361</v>
      </c>
      <c r="Y595" s="93"/>
      <c r="Z595" s="129"/>
      <c r="AA595" s="129"/>
      <c r="AB595" s="139" t="s">
        <v>24</v>
      </c>
      <c r="AC595" s="129" t="s">
        <v>24</v>
      </c>
      <c r="AD595" s="150" t="s">
        <v>164</v>
      </c>
      <c r="AE595" s="153" t="s">
        <v>165</v>
      </c>
      <c r="AF595" s="153" t="s">
        <v>166</v>
      </c>
    </row>
    <row r="596" spans="1:32" s="45" customFormat="1">
      <c r="A596" s="18" t="s">
        <v>2618</v>
      </c>
      <c r="B596" s="19" t="s">
        <v>2619</v>
      </c>
      <c r="C596" s="56">
        <v>1</v>
      </c>
      <c r="D596" s="85" t="s">
        <v>22</v>
      </c>
      <c r="E596" s="79" t="s">
        <v>2618</v>
      </c>
      <c r="F596" s="157">
        <v>2683.33</v>
      </c>
      <c r="G596" s="32">
        <f t="shared" si="130"/>
        <v>0.17</v>
      </c>
      <c r="H596" s="68">
        <f t="shared" ref="H596" si="135">F596-(F596*G596)</f>
        <v>2227.1639</v>
      </c>
      <c r="I596" s="93"/>
      <c r="J596" s="129"/>
      <c r="K596" s="129"/>
      <c r="L596" s="139" t="s">
        <v>24</v>
      </c>
      <c r="M596" s="129" t="s">
        <v>24</v>
      </c>
      <c r="N596" s="151" t="s">
        <v>164</v>
      </c>
      <c r="O596" s="20" t="s">
        <v>165</v>
      </c>
      <c r="P596" s="153" t="s">
        <v>166</v>
      </c>
      <c r="Q596" s="51"/>
      <c r="R596" s="226"/>
      <c r="S596" s="182"/>
      <c r="T596" s="183"/>
      <c r="U596" s="105"/>
      <c r="V596" s="233"/>
      <c r="W596" s="227"/>
      <c r="X596" s="68"/>
      <c r="Y596" s="93"/>
      <c r="Z596" s="129"/>
      <c r="AA596" s="129"/>
      <c r="AB596" s="139"/>
      <c r="AC596" s="129"/>
      <c r="AD596" s="150"/>
      <c r="AE596" s="153"/>
      <c r="AF596" s="153"/>
    </row>
    <row r="597" spans="1:32">
      <c r="A597" s="25" t="s">
        <v>1257</v>
      </c>
      <c r="B597" s="26" t="s">
        <v>1258</v>
      </c>
      <c r="C597" s="72">
        <v>1</v>
      </c>
      <c r="D597" s="83" t="s">
        <v>22</v>
      </c>
      <c r="E597" s="104" t="s">
        <v>1257</v>
      </c>
      <c r="F597" s="83">
        <v>370.5</v>
      </c>
      <c r="G597" s="112">
        <f>rv_ipm</f>
        <v>0.06</v>
      </c>
      <c r="H597" s="114">
        <f t="shared" si="124"/>
        <v>348.27</v>
      </c>
      <c r="I597" s="114" t="s">
        <v>1259</v>
      </c>
      <c r="J597" s="124">
        <f>ip7_3pl</f>
        <v>12.5</v>
      </c>
      <c r="K597" s="132">
        <f>H597+ip7_3pl</f>
        <v>360.77</v>
      </c>
      <c r="L597" s="136">
        <v>12</v>
      </c>
      <c r="M597" s="128">
        <v>0.25</v>
      </c>
      <c r="N597" s="152" t="s">
        <v>1260</v>
      </c>
      <c r="O597" s="153" t="s">
        <v>1261</v>
      </c>
      <c r="P597" s="153" t="s">
        <v>27</v>
      </c>
      <c r="Q597" s="217" t="s">
        <v>1257</v>
      </c>
      <c r="R597" s="218" t="s">
        <v>1258</v>
      </c>
      <c r="S597" s="189">
        <v>1</v>
      </c>
      <c r="T597" s="209" t="s">
        <v>22</v>
      </c>
      <c r="U597" s="104" t="s">
        <v>1257</v>
      </c>
      <c r="V597" s="209">
        <v>370.5</v>
      </c>
      <c r="W597" s="229">
        <f>rv_ipm</f>
        <v>0.06</v>
      </c>
      <c r="X597" s="114">
        <f t="shared" si="125"/>
        <v>348.27</v>
      </c>
      <c r="Y597" s="114" t="s">
        <v>1259</v>
      </c>
      <c r="Z597" s="124">
        <f>ip7_3pl</f>
        <v>12.5</v>
      </c>
      <c r="AA597" s="132">
        <f>X597+ip7_3pl</f>
        <v>360.77</v>
      </c>
      <c r="AB597" s="136">
        <v>12</v>
      </c>
      <c r="AC597" s="128">
        <v>0.25</v>
      </c>
      <c r="AD597" s="234" t="s">
        <v>1260</v>
      </c>
      <c r="AE597" s="153" t="s">
        <v>1261</v>
      </c>
      <c r="AF597" s="153" t="s">
        <v>27</v>
      </c>
    </row>
    <row r="598" spans="1:32">
      <c r="A598" s="34" t="s">
        <v>1259</v>
      </c>
      <c r="B598" s="17" t="s">
        <v>1262</v>
      </c>
      <c r="C598" s="73">
        <v>1</v>
      </c>
      <c r="D598" s="84" t="s">
        <v>29</v>
      </c>
      <c r="E598" s="102" t="s">
        <v>1259</v>
      </c>
      <c r="F598" s="84"/>
      <c r="G598" s="110"/>
      <c r="H598" s="115">
        <v>12.5</v>
      </c>
      <c r="I598" s="115"/>
      <c r="J598" s="125"/>
      <c r="K598" s="125"/>
      <c r="L598" s="136" t="s">
        <v>24</v>
      </c>
      <c r="M598" s="128" t="s">
        <v>24</v>
      </c>
      <c r="N598" s="150" t="s">
        <v>30</v>
      </c>
      <c r="O598" s="153" t="s">
        <v>31</v>
      </c>
      <c r="P598" s="153" t="s">
        <v>32</v>
      </c>
      <c r="Q598" s="41" t="s">
        <v>1259</v>
      </c>
      <c r="R598" s="42" t="s">
        <v>1262</v>
      </c>
      <c r="S598" s="76">
        <v>1</v>
      </c>
      <c r="T598" s="88" t="s">
        <v>29</v>
      </c>
      <c r="U598" s="102" t="s">
        <v>1259</v>
      </c>
      <c r="V598" s="88"/>
      <c r="W598" s="220"/>
      <c r="X598" s="115">
        <v>12.5</v>
      </c>
      <c r="Y598" s="115"/>
      <c r="Z598" s="125"/>
      <c r="AA598" s="125"/>
      <c r="AB598" s="136" t="s">
        <v>24</v>
      </c>
      <c r="AC598" s="128" t="s">
        <v>24</v>
      </c>
      <c r="AD598" s="150" t="s">
        <v>30</v>
      </c>
      <c r="AE598" s="153" t="s">
        <v>31</v>
      </c>
      <c r="AF598" s="153" t="s">
        <v>32</v>
      </c>
    </row>
    <row r="599" spans="1:32">
      <c r="A599" s="25" t="s">
        <v>1263</v>
      </c>
      <c r="B599" s="26" t="s">
        <v>1264</v>
      </c>
      <c r="C599" s="72">
        <v>1</v>
      </c>
      <c r="D599" s="83" t="s">
        <v>22</v>
      </c>
      <c r="E599" s="104" t="s">
        <v>1263</v>
      </c>
      <c r="F599" s="83">
        <v>370.5</v>
      </c>
      <c r="G599" s="112">
        <f>rv_ipm</f>
        <v>0.06</v>
      </c>
      <c r="H599" s="114">
        <f>F599-(F599*G599)</f>
        <v>348.27</v>
      </c>
      <c r="I599" s="114" t="s">
        <v>1259</v>
      </c>
      <c r="J599" s="124">
        <f>ip7_3pl</f>
        <v>12.5</v>
      </c>
      <c r="K599" s="132">
        <f>H599+ip7_3pl</f>
        <v>360.77</v>
      </c>
      <c r="L599" s="136">
        <v>12</v>
      </c>
      <c r="M599" s="128">
        <v>0.25</v>
      </c>
      <c r="N599" s="152" t="s">
        <v>1260</v>
      </c>
      <c r="O599" s="153" t="s">
        <v>1261</v>
      </c>
      <c r="P599" s="153" t="s">
        <v>27</v>
      </c>
      <c r="Q599" s="217" t="s">
        <v>1263</v>
      </c>
      <c r="R599" s="218" t="s">
        <v>1264</v>
      </c>
      <c r="S599" s="189">
        <v>1</v>
      </c>
      <c r="T599" s="209" t="s">
        <v>22</v>
      </c>
      <c r="U599" s="104" t="s">
        <v>1263</v>
      </c>
      <c r="V599" s="209">
        <v>370.5</v>
      </c>
      <c r="W599" s="229">
        <f>rv_ipm</f>
        <v>0.06</v>
      </c>
      <c r="X599" s="114">
        <f>V599-(V599*W599)</f>
        <v>348.27</v>
      </c>
      <c r="Y599" s="114" t="s">
        <v>1259</v>
      </c>
      <c r="Z599" s="124">
        <f>ip7_3pl</f>
        <v>12.5</v>
      </c>
      <c r="AA599" s="132">
        <f>X599+ip7_3pl</f>
        <v>360.77</v>
      </c>
      <c r="AB599" s="136">
        <v>12</v>
      </c>
      <c r="AC599" s="128">
        <v>0.25</v>
      </c>
      <c r="AD599" s="234" t="s">
        <v>1260</v>
      </c>
      <c r="AE599" s="153" t="s">
        <v>1261</v>
      </c>
      <c r="AF599" s="153" t="s">
        <v>27</v>
      </c>
    </row>
    <row r="600" spans="1:32">
      <c r="A600" s="25" t="s">
        <v>1265</v>
      </c>
      <c r="B600" s="26" t="s">
        <v>1266</v>
      </c>
      <c r="C600" s="72">
        <v>1</v>
      </c>
      <c r="D600" s="83" t="s">
        <v>22</v>
      </c>
      <c r="E600" s="104" t="s">
        <v>1265</v>
      </c>
      <c r="F600" s="83">
        <v>370.5</v>
      </c>
      <c r="G600" s="112">
        <f>rv_ipm</f>
        <v>0.06</v>
      </c>
      <c r="H600" s="114">
        <f>F600-(F600*G600)</f>
        <v>348.27</v>
      </c>
      <c r="I600" s="114" t="s">
        <v>1259</v>
      </c>
      <c r="J600" s="124">
        <f>ip7_3pl</f>
        <v>12.5</v>
      </c>
      <c r="K600" s="132">
        <f>H600+ip7_3pl</f>
        <v>360.77</v>
      </c>
      <c r="L600" s="136">
        <v>12</v>
      </c>
      <c r="M600" s="128">
        <v>0.25</v>
      </c>
      <c r="N600" s="152" t="s">
        <v>1260</v>
      </c>
      <c r="O600" s="153" t="s">
        <v>1261</v>
      </c>
      <c r="P600" s="153" t="s">
        <v>27</v>
      </c>
      <c r="Q600" s="217" t="s">
        <v>1265</v>
      </c>
      <c r="R600" s="218" t="s">
        <v>1266</v>
      </c>
      <c r="S600" s="189">
        <v>1</v>
      </c>
      <c r="T600" s="209" t="s">
        <v>22</v>
      </c>
      <c r="U600" s="104" t="s">
        <v>1265</v>
      </c>
      <c r="V600" s="209">
        <v>370.5</v>
      </c>
      <c r="W600" s="229">
        <f>rv_ipm</f>
        <v>0.06</v>
      </c>
      <c r="X600" s="114">
        <f>V600-(V600*W600)</f>
        <v>348.27</v>
      </c>
      <c r="Y600" s="114" t="s">
        <v>1259</v>
      </c>
      <c r="Z600" s="124">
        <f>ip7_3pl</f>
        <v>12.5</v>
      </c>
      <c r="AA600" s="132">
        <f>X600+ip7_3pl</f>
        <v>360.77</v>
      </c>
      <c r="AB600" s="136">
        <v>12</v>
      </c>
      <c r="AC600" s="128">
        <v>0.25</v>
      </c>
      <c r="AD600" s="234" t="s">
        <v>1260</v>
      </c>
      <c r="AE600" s="153" t="s">
        <v>1261</v>
      </c>
      <c r="AF600" s="153" t="s">
        <v>27</v>
      </c>
    </row>
    <row r="601" spans="1:32">
      <c r="A601" s="37" t="s">
        <v>1267</v>
      </c>
      <c r="B601" s="17" t="s">
        <v>1268</v>
      </c>
      <c r="C601" s="73">
        <v>1</v>
      </c>
      <c r="D601" s="84" t="s">
        <v>29</v>
      </c>
      <c r="E601" s="102" t="s">
        <v>1267</v>
      </c>
      <c r="F601" s="84"/>
      <c r="G601" s="110"/>
      <c r="H601" s="115">
        <v>2.5</v>
      </c>
      <c r="I601" s="68"/>
      <c r="J601" s="24"/>
      <c r="K601" s="24"/>
      <c r="L601" s="136" t="s">
        <v>24</v>
      </c>
      <c r="M601" s="128" t="s">
        <v>24</v>
      </c>
      <c r="N601" s="150" t="s">
        <v>30</v>
      </c>
      <c r="O601" s="153" t="s">
        <v>31</v>
      </c>
      <c r="P601" s="153" t="s">
        <v>32</v>
      </c>
      <c r="Q601" s="43" t="s">
        <v>1267</v>
      </c>
      <c r="R601" s="42" t="s">
        <v>1268</v>
      </c>
      <c r="S601" s="76">
        <v>1</v>
      </c>
      <c r="T601" s="88" t="s">
        <v>29</v>
      </c>
      <c r="U601" s="102" t="s">
        <v>1267</v>
      </c>
      <c r="V601" s="88"/>
      <c r="W601" s="220"/>
      <c r="X601" s="115">
        <v>2.5</v>
      </c>
      <c r="Y601" s="68"/>
      <c r="Z601" s="24"/>
      <c r="AA601" s="24"/>
      <c r="AB601" s="136" t="s">
        <v>24</v>
      </c>
      <c r="AC601" s="128" t="s">
        <v>24</v>
      </c>
      <c r="AD601" s="150" t="s">
        <v>30</v>
      </c>
      <c r="AE601" s="153" t="s">
        <v>31</v>
      </c>
      <c r="AF601" s="153" t="s">
        <v>32</v>
      </c>
    </row>
    <row r="602" spans="1:32">
      <c r="A602" s="37" t="s">
        <v>1269</v>
      </c>
      <c r="B602" s="17" t="s">
        <v>1270</v>
      </c>
      <c r="C602" s="73">
        <v>1</v>
      </c>
      <c r="D602" s="84" t="s">
        <v>29</v>
      </c>
      <c r="E602" s="102" t="s">
        <v>1269</v>
      </c>
      <c r="F602" s="84"/>
      <c r="G602" s="110"/>
      <c r="H602" s="115">
        <v>7.5</v>
      </c>
      <c r="I602" s="68"/>
      <c r="J602" s="24"/>
      <c r="K602" s="24"/>
      <c r="L602" s="136" t="s">
        <v>24</v>
      </c>
      <c r="M602" s="128" t="s">
        <v>24</v>
      </c>
      <c r="N602" s="150" t="s">
        <v>30</v>
      </c>
      <c r="O602" s="153" t="s">
        <v>31</v>
      </c>
      <c r="P602" s="153" t="s">
        <v>32</v>
      </c>
      <c r="Q602" s="43" t="s">
        <v>1269</v>
      </c>
      <c r="R602" s="42" t="s">
        <v>1270</v>
      </c>
      <c r="S602" s="76">
        <v>1</v>
      </c>
      <c r="T602" s="88" t="s">
        <v>29</v>
      </c>
      <c r="U602" s="102" t="s">
        <v>1269</v>
      </c>
      <c r="V602" s="88"/>
      <c r="W602" s="220"/>
      <c r="X602" s="115">
        <v>7.5</v>
      </c>
      <c r="Y602" s="68"/>
      <c r="Z602" s="24"/>
      <c r="AA602" s="24"/>
      <c r="AB602" s="136" t="s">
        <v>24</v>
      </c>
      <c r="AC602" s="128" t="s">
        <v>24</v>
      </c>
      <c r="AD602" s="150" t="s">
        <v>30</v>
      </c>
      <c r="AE602" s="153" t="s">
        <v>31</v>
      </c>
      <c r="AF602" s="153" t="s">
        <v>32</v>
      </c>
    </row>
    <row r="603" spans="1:32">
      <c r="A603" s="37" t="s">
        <v>1271</v>
      </c>
      <c r="B603" s="17" t="s">
        <v>1272</v>
      </c>
      <c r="C603" s="73">
        <v>1</v>
      </c>
      <c r="D603" s="84" t="s">
        <v>29</v>
      </c>
      <c r="E603" s="102" t="s">
        <v>1271</v>
      </c>
      <c r="F603" s="84"/>
      <c r="G603" s="110"/>
      <c r="H603" s="115">
        <v>16.5</v>
      </c>
      <c r="I603" s="68"/>
      <c r="J603" s="24"/>
      <c r="K603" s="24"/>
      <c r="L603" s="136" t="s">
        <v>24</v>
      </c>
      <c r="M603" s="128" t="s">
        <v>24</v>
      </c>
      <c r="N603" s="150" t="s">
        <v>30</v>
      </c>
      <c r="O603" s="153" t="s">
        <v>31</v>
      </c>
      <c r="P603" s="153" t="s">
        <v>32</v>
      </c>
      <c r="Q603" s="43" t="s">
        <v>1271</v>
      </c>
      <c r="R603" s="42" t="s">
        <v>1272</v>
      </c>
      <c r="S603" s="76">
        <v>1</v>
      </c>
      <c r="T603" s="88" t="s">
        <v>29</v>
      </c>
      <c r="U603" s="102" t="s">
        <v>1271</v>
      </c>
      <c r="V603" s="88"/>
      <c r="W603" s="220"/>
      <c r="X603" s="115">
        <v>16.5</v>
      </c>
      <c r="Y603" s="68"/>
      <c r="Z603" s="24"/>
      <c r="AA603" s="24"/>
      <c r="AB603" s="136" t="s">
        <v>24</v>
      </c>
      <c r="AC603" s="128" t="s">
        <v>24</v>
      </c>
      <c r="AD603" s="150" t="s">
        <v>30</v>
      </c>
      <c r="AE603" s="153" t="s">
        <v>31</v>
      </c>
      <c r="AF603" s="153" t="s">
        <v>32</v>
      </c>
    </row>
    <row r="604" spans="1:32">
      <c r="A604" s="37" t="s">
        <v>1273</v>
      </c>
      <c r="B604" s="17" t="s">
        <v>1274</v>
      </c>
      <c r="C604" s="73">
        <v>1</v>
      </c>
      <c r="D604" s="84" t="s">
        <v>29</v>
      </c>
      <c r="E604" s="102" t="s">
        <v>1273</v>
      </c>
      <c r="F604" s="84"/>
      <c r="G604" s="110"/>
      <c r="H604" s="115">
        <v>26.5</v>
      </c>
      <c r="I604" s="68"/>
      <c r="J604" s="24"/>
      <c r="K604" s="24"/>
      <c r="L604" s="136" t="s">
        <v>24</v>
      </c>
      <c r="M604" s="128" t="s">
        <v>24</v>
      </c>
      <c r="N604" s="150" t="s">
        <v>30</v>
      </c>
      <c r="O604" s="153" t="s">
        <v>31</v>
      </c>
      <c r="P604" s="153" t="s">
        <v>32</v>
      </c>
      <c r="Q604" s="43" t="s">
        <v>1273</v>
      </c>
      <c r="R604" s="42" t="s">
        <v>1274</v>
      </c>
      <c r="S604" s="76">
        <v>1</v>
      </c>
      <c r="T604" s="88" t="s">
        <v>29</v>
      </c>
      <c r="U604" s="102" t="s">
        <v>1273</v>
      </c>
      <c r="V604" s="88"/>
      <c r="W604" s="220"/>
      <c r="X604" s="115">
        <v>26.5</v>
      </c>
      <c r="Y604" s="68"/>
      <c r="Z604" s="24"/>
      <c r="AA604" s="24"/>
      <c r="AB604" s="136" t="s">
        <v>24</v>
      </c>
      <c r="AC604" s="128" t="s">
        <v>24</v>
      </c>
      <c r="AD604" s="150" t="s">
        <v>30</v>
      </c>
      <c r="AE604" s="153" t="s">
        <v>31</v>
      </c>
      <c r="AF604" s="153" t="s">
        <v>32</v>
      </c>
    </row>
    <row r="605" spans="1:32">
      <c r="A605" s="37" t="s">
        <v>1275</v>
      </c>
      <c r="B605" s="17" t="s">
        <v>1276</v>
      </c>
      <c r="C605" s="73">
        <v>1</v>
      </c>
      <c r="D605" s="84" t="s">
        <v>29</v>
      </c>
      <c r="E605" s="102" t="s">
        <v>1275</v>
      </c>
      <c r="F605" s="84"/>
      <c r="G605" s="110"/>
      <c r="H605" s="115">
        <v>82.5</v>
      </c>
      <c r="I605" s="68"/>
      <c r="J605" s="24"/>
      <c r="K605" s="24"/>
      <c r="L605" s="136" t="s">
        <v>24</v>
      </c>
      <c r="M605" s="128" t="s">
        <v>24</v>
      </c>
      <c r="N605" s="150" t="s">
        <v>30</v>
      </c>
      <c r="O605" s="153" t="s">
        <v>31</v>
      </c>
      <c r="P605" s="153" t="s">
        <v>32</v>
      </c>
      <c r="Q605" s="43" t="s">
        <v>1275</v>
      </c>
      <c r="R605" s="42" t="s">
        <v>1276</v>
      </c>
      <c r="S605" s="76">
        <v>1</v>
      </c>
      <c r="T605" s="88" t="s">
        <v>29</v>
      </c>
      <c r="U605" s="102" t="s">
        <v>1275</v>
      </c>
      <c r="V605" s="88"/>
      <c r="W605" s="220"/>
      <c r="X605" s="115">
        <v>82.5</v>
      </c>
      <c r="Y605" s="68"/>
      <c r="Z605" s="24"/>
      <c r="AA605" s="24"/>
      <c r="AB605" s="136" t="s">
        <v>24</v>
      </c>
      <c r="AC605" s="128" t="s">
        <v>24</v>
      </c>
      <c r="AD605" s="150" t="s">
        <v>30</v>
      </c>
      <c r="AE605" s="153" t="s">
        <v>31</v>
      </c>
      <c r="AF605" s="153" t="s">
        <v>32</v>
      </c>
    </row>
    <row r="606" spans="1:32">
      <c r="A606" s="37" t="s">
        <v>1277</v>
      </c>
      <c r="B606" s="17" t="s">
        <v>1278</v>
      </c>
      <c r="C606" s="73">
        <v>1</v>
      </c>
      <c r="D606" s="84" t="s">
        <v>29</v>
      </c>
      <c r="E606" s="102" t="s">
        <v>1277</v>
      </c>
      <c r="F606" s="84"/>
      <c r="G606" s="110"/>
      <c r="H606" s="115">
        <v>17.5</v>
      </c>
      <c r="I606" s="68"/>
      <c r="J606" s="24"/>
      <c r="K606" s="24"/>
      <c r="L606" s="136" t="s">
        <v>24</v>
      </c>
      <c r="M606" s="128" t="s">
        <v>24</v>
      </c>
      <c r="N606" s="150" t="s">
        <v>30</v>
      </c>
      <c r="O606" s="153" t="s">
        <v>31</v>
      </c>
      <c r="P606" s="153" t="s">
        <v>32</v>
      </c>
      <c r="Q606" s="43" t="s">
        <v>1277</v>
      </c>
      <c r="R606" s="42" t="s">
        <v>1278</v>
      </c>
      <c r="S606" s="76">
        <v>1</v>
      </c>
      <c r="T606" s="88" t="s">
        <v>29</v>
      </c>
      <c r="U606" s="102" t="s">
        <v>1277</v>
      </c>
      <c r="V606" s="88"/>
      <c r="W606" s="220"/>
      <c r="X606" s="115">
        <v>17.5</v>
      </c>
      <c r="Y606" s="68"/>
      <c r="Z606" s="24"/>
      <c r="AA606" s="24"/>
      <c r="AB606" s="136" t="s">
        <v>24</v>
      </c>
      <c r="AC606" s="128" t="s">
        <v>24</v>
      </c>
      <c r="AD606" s="150" t="s">
        <v>30</v>
      </c>
      <c r="AE606" s="153" t="s">
        <v>31</v>
      </c>
      <c r="AF606" s="153" t="s">
        <v>32</v>
      </c>
    </row>
    <row r="607" spans="1:32">
      <c r="A607" s="37" t="s">
        <v>1279</v>
      </c>
      <c r="B607" s="17" t="s">
        <v>1280</v>
      </c>
      <c r="C607" s="73">
        <v>1</v>
      </c>
      <c r="D607" s="84" t="s">
        <v>29</v>
      </c>
      <c r="E607" s="102" t="s">
        <v>1279</v>
      </c>
      <c r="F607" s="84"/>
      <c r="G607" s="110"/>
      <c r="H607" s="115">
        <v>32.5</v>
      </c>
      <c r="I607" s="68"/>
      <c r="J607" s="24"/>
      <c r="K607" s="24"/>
      <c r="L607" s="136" t="s">
        <v>24</v>
      </c>
      <c r="M607" s="128" t="s">
        <v>24</v>
      </c>
      <c r="N607" s="150" t="s">
        <v>30</v>
      </c>
      <c r="O607" s="153" t="s">
        <v>31</v>
      </c>
      <c r="P607" s="153" t="s">
        <v>32</v>
      </c>
      <c r="Q607" s="43" t="s">
        <v>1279</v>
      </c>
      <c r="R607" s="42" t="s">
        <v>1280</v>
      </c>
      <c r="S607" s="76">
        <v>1</v>
      </c>
      <c r="T607" s="88" t="s">
        <v>29</v>
      </c>
      <c r="U607" s="102" t="s">
        <v>1279</v>
      </c>
      <c r="V607" s="88"/>
      <c r="W607" s="220"/>
      <c r="X607" s="115">
        <v>32.5</v>
      </c>
      <c r="Y607" s="68"/>
      <c r="Z607" s="24"/>
      <c r="AA607" s="24"/>
      <c r="AB607" s="136" t="s">
        <v>24</v>
      </c>
      <c r="AC607" s="128" t="s">
        <v>24</v>
      </c>
      <c r="AD607" s="150" t="s">
        <v>30</v>
      </c>
      <c r="AE607" s="153" t="s">
        <v>31</v>
      </c>
      <c r="AF607" s="153" t="s">
        <v>32</v>
      </c>
    </row>
    <row r="608" spans="1:32">
      <c r="A608" s="37" t="s">
        <v>1281</v>
      </c>
      <c r="B608" s="38" t="s">
        <v>1282</v>
      </c>
      <c r="C608" s="73">
        <v>1</v>
      </c>
      <c r="D608" s="84" t="s">
        <v>29</v>
      </c>
      <c r="E608" s="102" t="s">
        <v>1281</v>
      </c>
      <c r="F608" s="84"/>
      <c r="G608" s="110"/>
      <c r="H608" s="115">
        <v>47.5</v>
      </c>
      <c r="I608" s="68"/>
      <c r="J608" s="24"/>
      <c r="K608" s="24"/>
      <c r="L608" s="136" t="s">
        <v>24</v>
      </c>
      <c r="M608" s="128" t="s">
        <v>24</v>
      </c>
      <c r="N608" s="150" t="s">
        <v>30</v>
      </c>
      <c r="O608" s="153" t="s">
        <v>31</v>
      </c>
      <c r="P608" s="153" t="s">
        <v>32</v>
      </c>
      <c r="Q608" s="43" t="s">
        <v>1281</v>
      </c>
      <c r="R608" s="241" t="s">
        <v>1282</v>
      </c>
      <c r="S608" s="76">
        <v>1</v>
      </c>
      <c r="T608" s="88" t="s">
        <v>29</v>
      </c>
      <c r="U608" s="102" t="s">
        <v>1281</v>
      </c>
      <c r="V608" s="88"/>
      <c r="W608" s="220"/>
      <c r="X608" s="115">
        <v>47.5</v>
      </c>
      <c r="Y608" s="68"/>
      <c r="Z608" s="24"/>
      <c r="AA608" s="24"/>
      <c r="AB608" s="136" t="s">
        <v>24</v>
      </c>
      <c r="AC608" s="128" t="s">
        <v>24</v>
      </c>
      <c r="AD608" s="150" t="s">
        <v>30</v>
      </c>
      <c r="AE608" s="153" t="s">
        <v>31</v>
      </c>
      <c r="AF608" s="153" t="s">
        <v>32</v>
      </c>
    </row>
    <row r="609" spans="1:32">
      <c r="A609" s="37" t="s">
        <v>1283</v>
      </c>
      <c r="B609" s="17" t="s">
        <v>1284</v>
      </c>
      <c r="C609" s="73">
        <v>1</v>
      </c>
      <c r="D609" s="84" t="s">
        <v>29</v>
      </c>
      <c r="E609" s="102" t="s">
        <v>1283</v>
      </c>
      <c r="F609" s="84"/>
      <c r="G609" s="110"/>
      <c r="H609" s="115">
        <v>92.5</v>
      </c>
      <c r="I609" s="68"/>
      <c r="J609" s="24"/>
      <c r="K609" s="24"/>
      <c r="L609" s="136" t="s">
        <v>24</v>
      </c>
      <c r="M609" s="128" t="s">
        <v>24</v>
      </c>
      <c r="N609" s="150" t="s">
        <v>30</v>
      </c>
      <c r="O609" s="153" t="s">
        <v>31</v>
      </c>
      <c r="P609" s="153" t="s">
        <v>32</v>
      </c>
      <c r="Q609" s="43" t="s">
        <v>1283</v>
      </c>
      <c r="R609" s="42" t="s">
        <v>1284</v>
      </c>
      <c r="S609" s="76">
        <v>1</v>
      </c>
      <c r="T609" s="88" t="s">
        <v>29</v>
      </c>
      <c r="U609" s="102" t="s">
        <v>1283</v>
      </c>
      <c r="V609" s="88"/>
      <c r="W609" s="220"/>
      <c r="X609" s="115">
        <v>92.5</v>
      </c>
      <c r="Y609" s="68"/>
      <c r="Z609" s="24"/>
      <c r="AA609" s="24"/>
      <c r="AB609" s="136" t="s">
        <v>24</v>
      </c>
      <c r="AC609" s="128" t="s">
        <v>24</v>
      </c>
      <c r="AD609" s="150" t="s">
        <v>30</v>
      </c>
      <c r="AE609" s="153" t="s">
        <v>31</v>
      </c>
      <c r="AF609" s="153" t="s">
        <v>32</v>
      </c>
    </row>
    <row r="610" spans="1:32">
      <c r="A610" s="25" t="s">
        <v>1285</v>
      </c>
      <c r="B610" s="26" t="s">
        <v>1286</v>
      </c>
      <c r="C610" s="72">
        <v>1</v>
      </c>
      <c r="D610" s="83" t="s">
        <v>22</v>
      </c>
      <c r="E610" s="104" t="s">
        <v>1285</v>
      </c>
      <c r="F610" s="83">
        <v>510.17</v>
      </c>
      <c r="G610" s="112">
        <f t="shared" ref="G610:G618" si="136">rv_ipm</f>
        <v>0.06</v>
      </c>
      <c r="H610" s="114">
        <f t="shared" ref="H610:H619" si="137">F610-(F610*G610)</f>
        <v>479.5598</v>
      </c>
      <c r="I610" s="114" t="s">
        <v>1259</v>
      </c>
      <c r="J610" s="124">
        <f t="shared" ref="J610:J618" si="138">ip7_3pl</f>
        <v>12.5</v>
      </c>
      <c r="K610" s="132">
        <f>H610+ip7_3pl</f>
        <v>492.0598</v>
      </c>
      <c r="L610" s="136">
        <v>14</v>
      </c>
      <c r="M610" s="128">
        <v>0.25</v>
      </c>
      <c r="N610" s="152" t="s">
        <v>1287</v>
      </c>
      <c r="O610" s="153" t="s">
        <v>1261</v>
      </c>
      <c r="P610" s="153" t="s">
        <v>27</v>
      </c>
      <c r="Q610" s="217" t="s">
        <v>1285</v>
      </c>
      <c r="R610" s="218" t="s">
        <v>1286</v>
      </c>
      <c r="S610" s="189">
        <v>1</v>
      </c>
      <c r="T610" s="209" t="s">
        <v>22</v>
      </c>
      <c r="U610" s="104" t="s">
        <v>1285</v>
      </c>
      <c r="V610" s="209">
        <v>510.17</v>
      </c>
      <c r="W610" s="229">
        <f t="shared" ref="W610:W618" si="139">rv_ipm</f>
        <v>0.06</v>
      </c>
      <c r="X610" s="114">
        <f t="shared" ref="X610:X619" si="140">V610-(V610*W610)</f>
        <v>479.5598</v>
      </c>
      <c r="Y610" s="114" t="s">
        <v>1259</v>
      </c>
      <c r="Z610" s="124">
        <f t="shared" ref="Z610:Z618" si="141">ip7_3pl</f>
        <v>12.5</v>
      </c>
      <c r="AA610" s="132">
        <f>X610+ip7_3pl</f>
        <v>492.0598</v>
      </c>
      <c r="AB610" s="136">
        <v>14</v>
      </c>
      <c r="AC610" s="128">
        <v>0.25</v>
      </c>
      <c r="AD610" s="234" t="s">
        <v>1287</v>
      </c>
      <c r="AE610" s="153" t="s">
        <v>1261</v>
      </c>
      <c r="AF610" s="153" t="s">
        <v>27</v>
      </c>
    </row>
    <row r="611" spans="1:32">
      <c r="A611" s="25" t="s">
        <v>1288</v>
      </c>
      <c r="B611" s="26" t="s">
        <v>1289</v>
      </c>
      <c r="C611" s="72">
        <v>1</v>
      </c>
      <c r="D611" s="83" t="s">
        <v>22</v>
      </c>
      <c r="E611" s="104" t="s">
        <v>1288</v>
      </c>
      <c r="F611" s="83">
        <v>510.17</v>
      </c>
      <c r="G611" s="112">
        <f t="shared" si="136"/>
        <v>0.06</v>
      </c>
      <c r="H611" s="114">
        <f t="shared" si="137"/>
        <v>479.5598</v>
      </c>
      <c r="I611" s="114" t="s">
        <v>1259</v>
      </c>
      <c r="J611" s="124">
        <f t="shared" si="138"/>
        <v>12.5</v>
      </c>
      <c r="K611" s="132">
        <f>H611+ip7_3pl</f>
        <v>492.0598</v>
      </c>
      <c r="L611" s="136">
        <v>14</v>
      </c>
      <c r="M611" s="128">
        <v>0.25</v>
      </c>
      <c r="N611" s="152" t="s">
        <v>1287</v>
      </c>
      <c r="O611" s="153" t="s">
        <v>1261</v>
      </c>
      <c r="P611" s="153" t="s">
        <v>27</v>
      </c>
      <c r="Q611" s="217" t="s">
        <v>1288</v>
      </c>
      <c r="R611" s="218" t="s">
        <v>1289</v>
      </c>
      <c r="S611" s="189">
        <v>1</v>
      </c>
      <c r="T611" s="209" t="s">
        <v>22</v>
      </c>
      <c r="U611" s="104" t="s">
        <v>1288</v>
      </c>
      <c r="V611" s="209">
        <v>510.17</v>
      </c>
      <c r="W611" s="229">
        <f t="shared" si="139"/>
        <v>0.06</v>
      </c>
      <c r="X611" s="114">
        <f t="shared" si="140"/>
        <v>479.5598</v>
      </c>
      <c r="Y611" s="114" t="s">
        <v>1259</v>
      </c>
      <c r="Z611" s="124">
        <f t="shared" si="141"/>
        <v>12.5</v>
      </c>
      <c r="AA611" s="132">
        <f>X611+ip7_3pl</f>
        <v>492.0598</v>
      </c>
      <c r="AB611" s="136">
        <v>14</v>
      </c>
      <c r="AC611" s="128">
        <v>0.25</v>
      </c>
      <c r="AD611" s="234" t="s">
        <v>1287</v>
      </c>
      <c r="AE611" s="153" t="s">
        <v>1261</v>
      </c>
      <c r="AF611" s="153" t="s">
        <v>27</v>
      </c>
    </row>
    <row r="612" spans="1:32">
      <c r="A612" s="25" t="s">
        <v>1290</v>
      </c>
      <c r="B612" s="26" t="s">
        <v>1291</v>
      </c>
      <c r="C612" s="72">
        <v>1</v>
      </c>
      <c r="D612" s="83" t="s">
        <v>22</v>
      </c>
      <c r="E612" s="104" t="s">
        <v>1290</v>
      </c>
      <c r="F612" s="83">
        <v>510.17</v>
      </c>
      <c r="G612" s="112">
        <f t="shared" si="136"/>
        <v>0.06</v>
      </c>
      <c r="H612" s="114">
        <f t="shared" si="137"/>
        <v>479.5598</v>
      </c>
      <c r="I612" s="114" t="s">
        <v>1259</v>
      </c>
      <c r="J612" s="124">
        <f t="shared" si="138"/>
        <v>12.5</v>
      </c>
      <c r="K612" s="132">
        <f>H612+ip7_3pl</f>
        <v>492.0598</v>
      </c>
      <c r="L612" s="136">
        <v>14</v>
      </c>
      <c r="M612" s="128">
        <v>0.25</v>
      </c>
      <c r="N612" s="152" t="s">
        <v>1287</v>
      </c>
      <c r="O612" s="153" t="s">
        <v>1261</v>
      </c>
      <c r="P612" s="153" t="s">
        <v>27</v>
      </c>
      <c r="Q612" s="217" t="s">
        <v>1290</v>
      </c>
      <c r="R612" s="218" t="s">
        <v>1291</v>
      </c>
      <c r="S612" s="189">
        <v>1</v>
      </c>
      <c r="T612" s="209" t="s">
        <v>22</v>
      </c>
      <c r="U612" s="104" t="s">
        <v>1290</v>
      </c>
      <c r="V612" s="209">
        <v>510.17</v>
      </c>
      <c r="W612" s="229">
        <f t="shared" si="139"/>
        <v>0.06</v>
      </c>
      <c r="X612" s="114">
        <f t="shared" si="140"/>
        <v>479.5598</v>
      </c>
      <c r="Y612" s="114" t="s">
        <v>1259</v>
      </c>
      <c r="Z612" s="124">
        <f t="shared" si="141"/>
        <v>12.5</v>
      </c>
      <c r="AA612" s="132">
        <f>X612+ip7_3pl</f>
        <v>492.0598</v>
      </c>
      <c r="AB612" s="136">
        <v>14</v>
      </c>
      <c r="AC612" s="128">
        <v>0.25</v>
      </c>
      <c r="AD612" s="234" t="s">
        <v>1287</v>
      </c>
      <c r="AE612" s="153" t="s">
        <v>1261</v>
      </c>
      <c r="AF612" s="153" t="s">
        <v>27</v>
      </c>
    </row>
    <row r="613" spans="1:32">
      <c r="A613" s="25" t="s">
        <v>1292</v>
      </c>
      <c r="B613" s="26" t="s">
        <v>1293</v>
      </c>
      <c r="C613" s="72">
        <v>1</v>
      </c>
      <c r="D613" s="83" t="s">
        <v>22</v>
      </c>
      <c r="E613" s="104" t="s">
        <v>1292</v>
      </c>
      <c r="F613" s="83">
        <v>487.17</v>
      </c>
      <c r="G613" s="112">
        <f t="shared" si="136"/>
        <v>0.06</v>
      </c>
      <c r="H613" s="114">
        <f t="shared" si="137"/>
        <v>457.93979999999999</v>
      </c>
      <c r="I613" s="114" t="s">
        <v>1259</v>
      </c>
      <c r="J613" s="124">
        <f t="shared" si="138"/>
        <v>12.5</v>
      </c>
      <c r="K613" s="132">
        <f t="shared" ref="K613:K619" si="142">H613+J613</f>
        <v>470.43979999999999</v>
      </c>
      <c r="L613" s="136">
        <v>12</v>
      </c>
      <c r="M613" s="128">
        <v>0.25</v>
      </c>
      <c r="N613" s="152" t="s">
        <v>1294</v>
      </c>
      <c r="O613" s="153" t="s">
        <v>1261</v>
      </c>
      <c r="P613" s="153" t="s">
        <v>27</v>
      </c>
      <c r="Q613" s="217" t="s">
        <v>1292</v>
      </c>
      <c r="R613" s="218" t="s">
        <v>1293</v>
      </c>
      <c r="S613" s="189">
        <v>1</v>
      </c>
      <c r="T613" s="209" t="s">
        <v>22</v>
      </c>
      <c r="U613" s="104" t="s">
        <v>1292</v>
      </c>
      <c r="V613" s="209">
        <v>487.17</v>
      </c>
      <c r="W613" s="229">
        <f t="shared" si="139"/>
        <v>0.06</v>
      </c>
      <c r="X613" s="114">
        <f t="shared" si="140"/>
        <v>457.93979999999999</v>
      </c>
      <c r="Y613" s="114" t="s">
        <v>1259</v>
      </c>
      <c r="Z613" s="124">
        <f t="shared" si="141"/>
        <v>12.5</v>
      </c>
      <c r="AA613" s="132">
        <f t="shared" ref="AA613:AA619" si="143">X613+Z613</f>
        <v>470.43979999999999</v>
      </c>
      <c r="AB613" s="136">
        <v>12</v>
      </c>
      <c r="AC613" s="128">
        <v>0.25</v>
      </c>
      <c r="AD613" s="234" t="s">
        <v>1294</v>
      </c>
      <c r="AE613" s="153" t="s">
        <v>1261</v>
      </c>
      <c r="AF613" s="153" t="s">
        <v>27</v>
      </c>
    </row>
    <row r="614" spans="1:32">
      <c r="A614" s="25" t="s">
        <v>1295</v>
      </c>
      <c r="B614" s="26" t="s">
        <v>1296</v>
      </c>
      <c r="C614" s="72">
        <v>1</v>
      </c>
      <c r="D614" s="83" t="s">
        <v>22</v>
      </c>
      <c r="E614" s="104" t="s">
        <v>1295</v>
      </c>
      <c r="F614" s="83">
        <v>487.17</v>
      </c>
      <c r="G614" s="112">
        <f t="shared" si="136"/>
        <v>0.06</v>
      </c>
      <c r="H614" s="114">
        <f t="shared" si="137"/>
        <v>457.93979999999999</v>
      </c>
      <c r="I614" s="114" t="s">
        <v>1259</v>
      </c>
      <c r="J614" s="124">
        <f t="shared" si="138"/>
        <v>12.5</v>
      </c>
      <c r="K614" s="132">
        <f t="shared" si="142"/>
        <v>470.43979999999999</v>
      </c>
      <c r="L614" s="136">
        <v>12</v>
      </c>
      <c r="M614" s="128">
        <v>0.25</v>
      </c>
      <c r="N614" s="152" t="s">
        <v>1294</v>
      </c>
      <c r="O614" s="153" t="s">
        <v>1261</v>
      </c>
      <c r="P614" s="153" t="s">
        <v>27</v>
      </c>
      <c r="Q614" s="217" t="s">
        <v>1295</v>
      </c>
      <c r="R614" s="218" t="s">
        <v>1296</v>
      </c>
      <c r="S614" s="189">
        <v>1</v>
      </c>
      <c r="T614" s="209" t="s">
        <v>22</v>
      </c>
      <c r="U614" s="104" t="s">
        <v>1295</v>
      </c>
      <c r="V614" s="209">
        <v>487.17</v>
      </c>
      <c r="W614" s="229">
        <f t="shared" si="139"/>
        <v>0.06</v>
      </c>
      <c r="X614" s="114">
        <f t="shared" si="140"/>
        <v>457.93979999999999</v>
      </c>
      <c r="Y614" s="114" t="s">
        <v>1259</v>
      </c>
      <c r="Z614" s="124">
        <f t="shared" si="141"/>
        <v>12.5</v>
      </c>
      <c r="AA614" s="132">
        <f t="shared" si="143"/>
        <v>470.43979999999999</v>
      </c>
      <c r="AB614" s="136">
        <v>12</v>
      </c>
      <c r="AC614" s="128">
        <v>0.25</v>
      </c>
      <c r="AD614" s="234" t="s">
        <v>1294</v>
      </c>
      <c r="AE614" s="153" t="s">
        <v>1261</v>
      </c>
      <c r="AF614" s="153" t="s">
        <v>27</v>
      </c>
    </row>
    <row r="615" spans="1:32">
      <c r="A615" s="25" t="s">
        <v>1297</v>
      </c>
      <c r="B615" s="26" t="s">
        <v>1298</v>
      </c>
      <c r="C615" s="72">
        <v>1</v>
      </c>
      <c r="D615" s="83" t="s">
        <v>22</v>
      </c>
      <c r="E615" s="104" t="s">
        <v>1297</v>
      </c>
      <c r="F615" s="83">
        <v>487.17</v>
      </c>
      <c r="G615" s="112">
        <f t="shared" si="136"/>
        <v>0.06</v>
      </c>
      <c r="H615" s="114">
        <f t="shared" si="137"/>
        <v>457.93979999999999</v>
      </c>
      <c r="I615" s="114" t="s">
        <v>1259</v>
      </c>
      <c r="J615" s="124">
        <f t="shared" si="138"/>
        <v>12.5</v>
      </c>
      <c r="K615" s="132">
        <f t="shared" si="142"/>
        <v>470.43979999999999</v>
      </c>
      <c r="L615" s="136">
        <v>12</v>
      </c>
      <c r="M615" s="128">
        <v>0.25</v>
      </c>
      <c r="N615" s="152" t="s">
        <v>1294</v>
      </c>
      <c r="O615" s="153" t="s">
        <v>1261</v>
      </c>
      <c r="P615" s="153" t="s">
        <v>27</v>
      </c>
      <c r="Q615" s="217" t="s">
        <v>1297</v>
      </c>
      <c r="R615" s="218" t="s">
        <v>1298</v>
      </c>
      <c r="S615" s="189">
        <v>1</v>
      </c>
      <c r="T615" s="209" t="s">
        <v>22</v>
      </c>
      <c r="U615" s="104" t="s">
        <v>1297</v>
      </c>
      <c r="V615" s="209">
        <v>487.17</v>
      </c>
      <c r="W615" s="229">
        <f t="shared" si="139"/>
        <v>0.06</v>
      </c>
      <c r="X615" s="114">
        <f t="shared" si="140"/>
        <v>457.93979999999999</v>
      </c>
      <c r="Y615" s="114" t="s">
        <v>1259</v>
      </c>
      <c r="Z615" s="124">
        <f t="shared" si="141"/>
        <v>12.5</v>
      </c>
      <c r="AA615" s="132">
        <f t="shared" si="143"/>
        <v>470.43979999999999</v>
      </c>
      <c r="AB615" s="136">
        <v>12</v>
      </c>
      <c r="AC615" s="128">
        <v>0.25</v>
      </c>
      <c r="AD615" s="234" t="s">
        <v>1294</v>
      </c>
      <c r="AE615" s="153" t="s">
        <v>1261</v>
      </c>
      <c r="AF615" s="153" t="s">
        <v>27</v>
      </c>
    </row>
    <row r="616" spans="1:32">
      <c r="A616" s="25" t="s">
        <v>1299</v>
      </c>
      <c r="B616" s="26" t="s">
        <v>1300</v>
      </c>
      <c r="C616" s="72">
        <v>1</v>
      </c>
      <c r="D616" s="83" t="s">
        <v>22</v>
      </c>
      <c r="E616" s="104" t="s">
        <v>1299</v>
      </c>
      <c r="F616" s="83">
        <v>626.83000000000004</v>
      </c>
      <c r="G616" s="112">
        <f t="shared" si="136"/>
        <v>0.06</v>
      </c>
      <c r="H616" s="114">
        <f t="shared" si="137"/>
        <v>589.22020000000009</v>
      </c>
      <c r="I616" s="114" t="s">
        <v>1259</v>
      </c>
      <c r="J616" s="124">
        <f t="shared" si="138"/>
        <v>12.5</v>
      </c>
      <c r="K616" s="132">
        <f t="shared" si="142"/>
        <v>601.72020000000009</v>
      </c>
      <c r="L616" s="136">
        <v>14</v>
      </c>
      <c r="M616" s="128">
        <v>0.25</v>
      </c>
      <c r="N616" s="152" t="s">
        <v>1301</v>
      </c>
      <c r="O616" s="153" t="s">
        <v>1261</v>
      </c>
      <c r="P616" s="153" t="s">
        <v>27</v>
      </c>
      <c r="Q616" s="217" t="s">
        <v>1299</v>
      </c>
      <c r="R616" s="218" t="s">
        <v>1300</v>
      </c>
      <c r="S616" s="189">
        <v>1</v>
      </c>
      <c r="T616" s="209" t="s">
        <v>22</v>
      </c>
      <c r="U616" s="104" t="s">
        <v>1299</v>
      </c>
      <c r="V616" s="209">
        <v>626.83000000000004</v>
      </c>
      <c r="W616" s="229">
        <f t="shared" si="139"/>
        <v>0.06</v>
      </c>
      <c r="X616" s="114">
        <f t="shared" si="140"/>
        <v>589.22020000000009</v>
      </c>
      <c r="Y616" s="114" t="s">
        <v>1259</v>
      </c>
      <c r="Z616" s="124">
        <f t="shared" si="141"/>
        <v>12.5</v>
      </c>
      <c r="AA616" s="132">
        <f t="shared" si="143"/>
        <v>601.72020000000009</v>
      </c>
      <c r="AB616" s="136">
        <v>14</v>
      </c>
      <c r="AC616" s="128">
        <v>0.25</v>
      </c>
      <c r="AD616" s="234" t="s">
        <v>1301</v>
      </c>
      <c r="AE616" s="153" t="s">
        <v>1261</v>
      </c>
      <c r="AF616" s="153" t="s">
        <v>27</v>
      </c>
    </row>
    <row r="617" spans="1:32">
      <c r="A617" s="25" t="s">
        <v>1302</v>
      </c>
      <c r="B617" s="26" t="s">
        <v>1303</v>
      </c>
      <c r="C617" s="72">
        <v>1</v>
      </c>
      <c r="D617" s="83" t="s">
        <v>22</v>
      </c>
      <c r="E617" s="104" t="s">
        <v>1302</v>
      </c>
      <c r="F617" s="83">
        <v>626.83000000000004</v>
      </c>
      <c r="G617" s="112">
        <f t="shared" si="136"/>
        <v>0.06</v>
      </c>
      <c r="H617" s="114">
        <f t="shared" si="137"/>
        <v>589.22020000000009</v>
      </c>
      <c r="I617" s="114" t="s">
        <v>1259</v>
      </c>
      <c r="J617" s="124">
        <f t="shared" si="138"/>
        <v>12.5</v>
      </c>
      <c r="K617" s="132">
        <f t="shared" si="142"/>
        <v>601.72020000000009</v>
      </c>
      <c r="L617" s="136">
        <v>14</v>
      </c>
      <c r="M617" s="128">
        <v>0.25</v>
      </c>
      <c r="N617" s="152" t="s">
        <v>1301</v>
      </c>
      <c r="O617" s="153" t="s">
        <v>1261</v>
      </c>
      <c r="P617" s="153" t="s">
        <v>27</v>
      </c>
      <c r="Q617" s="217" t="s">
        <v>1302</v>
      </c>
      <c r="R617" s="218" t="s">
        <v>1303</v>
      </c>
      <c r="S617" s="189">
        <v>1</v>
      </c>
      <c r="T617" s="209" t="s">
        <v>22</v>
      </c>
      <c r="U617" s="104" t="s">
        <v>1302</v>
      </c>
      <c r="V617" s="209">
        <v>626.83000000000004</v>
      </c>
      <c r="W617" s="229">
        <f t="shared" si="139"/>
        <v>0.06</v>
      </c>
      <c r="X617" s="114">
        <f t="shared" si="140"/>
        <v>589.22020000000009</v>
      </c>
      <c r="Y617" s="114" t="s">
        <v>1259</v>
      </c>
      <c r="Z617" s="124">
        <f t="shared" si="141"/>
        <v>12.5</v>
      </c>
      <c r="AA617" s="132">
        <f t="shared" si="143"/>
        <v>601.72020000000009</v>
      </c>
      <c r="AB617" s="136">
        <v>14</v>
      </c>
      <c r="AC617" s="128">
        <v>0.25</v>
      </c>
      <c r="AD617" s="234" t="s">
        <v>1301</v>
      </c>
      <c r="AE617" s="153" t="s">
        <v>1261</v>
      </c>
      <c r="AF617" s="153" t="s">
        <v>27</v>
      </c>
    </row>
    <row r="618" spans="1:32">
      <c r="A618" s="25" t="s">
        <v>1304</v>
      </c>
      <c r="B618" s="26" t="s">
        <v>1305</v>
      </c>
      <c r="C618" s="72">
        <v>1</v>
      </c>
      <c r="D618" s="83" t="s">
        <v>22</v>
      </c>
      <c r="E618" s="189" t="s">
        <v>1304</v>
      </c>
      <c r="F618" s="83">
        <v>626.83000000000004</v>
      </c>
      <c r="G618" s="112">
        <f t="shared" si="136"/>
        <v>0.06</v>
      </c>
      <c r="H618" s="114">
        <f t="shared" si="137"/>
        <v>589.22020000000009</v>
      </c>
      <c r="I618" s="114" t="s">
        <v>1259</v>
      </c>
      <c r="J618" s="124">
        <f t="shared" si="138"/>
        <v>12.5</v>
      </c>
      <c r="K618" s="132">
        <f t="shared" si="142"/>
        <v>601.72020000000009</v>
      </c>
      <c r="L618" s="136">
        <v>14</v>
      </c>
      <c r="M618" s="128">
        <v>0.25</v>
      </c>
      <c r="N618" s="152" t="s">
        <v>1301</v>
      </c>
      <c r="O618" s="153" t="s">
        <v>1261</v>
      </c>
      <c r="P618" s="153" t="s">
        <v>27</v>
      </c>
      <c r="Q618" s="217" t="s">
        <v>1304</v>
      </c>
      <c r="R618" s="218" t="s">
        <v>1305</v>
      </c>
      <c r="S618" s="189">
        <v>1</v>
      </c>
      <c r="T618" s="209" t="s">
        <v>22</v>
      </c>
      <c r="U618" s="189" t="s">
        <v>1304</v>
      </c>
      <c r="V618" s="209">
        <v>626.83000000000004</v>
      </c>
      <c r="W618" s="229">
        <f t="shared" si="139"/>
        <v>0.06</v>
      </c>
      <c r="X618" s="114">
        <f t="shared" si="140"/>
        <v>589.22020000000009</v>
      </c>
      <c r="Y618" s="114" t="s">
        <v>1259</v>
      </c>
      <c r="Z618" s="124">
        <f t="shared" si="141"/>
        <v>12.5</v>
      </c>
      <c r="AA618" s="132">
        <f t="shared" si="143"/>
        <v>601.72020000000009</v>
      </c>
      <c r="AB618" s="136">
        <v>14</v>
      </c>
      <c r="AC618" s="128">
        <v>0.25</v>
      </c>
      <c r="AD618" s="234" t="s">
        <v>1301</v>
      </c>
      <c r="AE618" s="153" t="s">
        <v>1261</v>
      </c>
      <c r="AF618" s="153" t="s">
        <v>27</v>
      </c>
    </row>
    <row r="619" spans="1:32">
      <c r="A619" s="194" t="s">
        <v>1306</v>
      </c>
      <c r="B619" s="195" t="s">
        <v>1307</v>
      </c>
      <c r="C619" s="196">
        <v>1</v>
      </c>
      <c r="D619" s="197" t="s">
        <v>22</v>
      </c>
      <c r="E619" s="196" t="s">
        <v>1306</v>
      </c>
      <c r="F619" s="198">
        <v>314.17</v>
      </c>
      <c r="G619" s="199">
        <f>rv_ip97_eg</f>
        <v>0.1</v>
      </c>
      <c r="H619" s="173">
        <f t="shared" si="137"/>
        <v>282.75300000000004</v>
      </c>
      <c r="I619" s="173" t="s">
        <v>1308</v>
      </c>
      <c r="J619" s="174">
        <f>ip_3pl</f>
        <v>18</v>
      </c>
      <c r="K619" s="174">
        <f t="shared" si="142"/>
        <v>300.75300000000004</v>
      </c>
      <c r="L619" s="136">
        <v>10</v>
      </c>
      <c r="M619" s="128">
        <v>0.25</v>
      </c>
      <c r="N619" s="152" t="s">
        <v>1309</v>
      </c>
      <c r="O619" s="153" t="s">
        <v>1261</v>
      </c>
      <c r="P619" s="153" t="s">
        <v>27</v>
      </c>
      <c r="Q619" s="194" t="s">
        <v>1306</v>
      </c>
      <c r="R619" s="195" t="s">
        <v>1307</v>
      </c>
      <c r="S619" s="196">
        <v>1</v>
      </c>
      <c r="T619" s="197" t="s">
        <v>22</v>
      </c>
      <c r="U619" s="196" t="s">
        <v>1306</v>
      </c>
      <c r="V619" s="198">
        <v>314.17</v>
      </c>
      <c r="W619" s="199">
        <f>rv_ip97_eg</f>
        <v>0.1</v>
      </c>
      <c r="X619" s="173">
        <f t="shared" si="140"/>
        <v>282.75300000000004</v>
      </c>
      <c r="Y619" s="173" t="s">
        <v>1308</v>
      </c>
      <c r="Z619" s="174">
        <f>ip_3pl</f>
        <v>18</v>
      </c>
      <c r="AA619" s="174">
        <f t="shared" si="143"/>
        <v>300.75300000000004</v>
      </c>
      <c r="AB619" s="136">
        <v>10</v>
      </c>
      <c r="AC619" s="128">
        <v>0.25</v>
      </c>
      <c r="AD619" s="234" t="s">
        <v>1309</v>
      </c>
      <c r="AE619" s="153" t="s">
        <v>1261</v>
      </c>
      <c r="AF619" s="153" t="s">
        <v>27</v>
      </c>
    </row>
    <row r="620" spans="1:32">
      <c r="A620" s="21" t="s">
        <v>1308</v>
      </c>
      <c r="B620" s="19" t="s">
        <v>1310</v>
      </c>
      <c r="C620" s="56">
        <v>1</v>
      </c>
      <c r="D620" s="85" t="s">
        <v>29</v>
      </c>
      <c r="E620" s="64" t="s">
        <v>1308</v>
      </c>
      <c r="F620" s="85"/>
      <c r="G620" s="32"/>
      <c r="H620" s="68">
        <v>18</v>
      </c>
      <c r="I620" s="68"/>
      <c r="J620" s="24"/>
      <c r="K620" s="24"/>
      <c r="L620" s="136" t="s">
        <v>24</v>
      </c>
      <c r="M620" s="128" t="s">
        <v>24</v>
      </c>
      <c r="N620" s="150" t="s">
        <v>30</v>
      </c>
      <c r="O620" s="153" t="s">
        <v>31</v>
      </c>
      <c r="P620" s="153" t="s">
        <v>32</v>
      </c>
      <c r="Q620" s="242" t="s">
        <v>1308</v>
      </c>
      <c r="R620" s="40" t="s">
        <v>1310</v>
      </c>
      <c r="S620" s="64">
        <v>1</v>
      </c>
      <c r="T620" s="87" t="s">
        <v>29</v>
      </c>
      <c r="U620" s="64" t="s">
        <v>1308</v>
      </c>
      <c r="V620" s="87"/>
      <c r="W620" s="48"/>
      <c r="X620" s="68">
        <v>18</v>
      </c>
      <c r="Y620" s="68"/>
      <c r="Z620" s="24"/>
      <c r="AA620" s="24"/>
      <c r="AB620" s="136" t="s">
        <v>24</v>
      </c>
      <c r="AC620" s="128" t="s">
        <v>24</v>
      </c>
      <c r="AD620" s="150" t="s">
        <v>30</v>
      </c>
      <c r="AE620" s="153" t="s">
        <v>31</v>
      </c>
      <c r="AF620" s="153" t="s">
        <v>32</v>
      </c>
    </row>
    <row r="621" spans="1:32">
      <c r="A621" s="176" t="s">
        <v>1311</v>
      </c>
      <c r="B621" s="169" t="s">
        <v>1312</v>
      </c>
      <c r="C621" s="170">
        <v>1</v>
      </c>
      <c r="D621" s="200" t="s">
        <v>22</v>
      </c>
      <c r="E621" s="170" t="s">
        <v>1311</v>
      </c>
      <c r="F621" s="171">
        <v>314.17</v>
      </c>
      <c r="G621" s="172">
        <f>rv_ip97_eg</f>
        <v>0.1</v>
      </c>
      <c r="H621" s="173">
        <f>F621-(F621*G621)</f>
        <v>282.75300000000004</v>
      </c>
      <c r="I621" s="173" t="s">
        <v>1308</v>
      </c>
      <c r="J621" s="174">
        <f>ip_3pl</f>
        <v>18</v>
      </c>
      <c r="K621" s="174">
        <f>H621+J621</f>
        <v>300.75300000000004</v>
      </c>
      <c r="L621" s="136">
        <v>10</v>
      </c>
      <c r="M621" s="128">
        <v>0.25</v>
      </c>
      <c r="N621" s="152" t="s">
        <v>1309</v>
      </c>
      <c r="O621" s="153" t="s">
        <v>1261</v>
      </c>
      <c r="P621" s="153" t="s">
        <v>27</v>
      </c>
      <c r="Q621" s="194" t="s">
        <v>1311</v>
      </c>
      <c r="R621" s="195" t="s">
        <v>1312</v>
      </c>
      <c r="S621" s="196">
        <v>1</v>
      </c>
      <c r="T621" s="197" t="s">
        <v>22</v>
      </c>
      <c r="U621" s="196" t="s">
        <v>1311</v>
      </c>
      <c r="V621" s="198">
        <v>314.17</v>
      </c>
      <c r="W621" s="199">
        <f>rv_ip97_eg</f>
        <v>0.1</v>
      </c>
      <c r="X621" s="173">
        <f>V621-(V621*W621)</f>
        <v>282.75300000000004</v>
      </c>
      <c r="Y621" s="173" t="s">
        <v>1308</v>
      </c>
      <c r="Z621" s="174">
        <f>ip_3pl</f>
        <v>18</v>
      </c>
      <c r="AA621" s="174">
        <f>X621+Z621</f>
        <v>300.75300000000004</v>
      </c>
      <c r="AB621" s="136">
        <v>10</v>
      </c>
      <c r="AC621" s="128">
        <v>0.25</v>
      </c>
      <c r="AD621" s="234" t="s">
        <v>1309</v>
      </c>
      <c r="AE621" s="153" t="s">
        <v>1261</v>
      </c>
      <c r="AF621" s="153" t="s">
        <v>27</v>
      </c>
    </row>
    <row r="622" spans="1:32">
      <c r="A622" s="176" t="s">
        <v>1313</v>
      </c>
      <c r="B622" s="169" t="s">
        <v>1314</v>
      </c>
      <c r="C622" s="170">
        <v>1</v>
      </c>
      <c r="D622" s="200" t="s">
        <v>22</v>
      </c>
      <c r="E622" s="170" t="s">
        <v>1313</v>
      </c>
      <c r="F622" s="171">
        <v>314.17</v>
      </c>
      <c r="G622" s="172">
        <f>rv_ip97_eg</f>
        <v>0.1</v>
      </c>
      <c r="H622" s="173">
        <f>F622-(F622*G622)</f>
        <v>282.75300000000004</v>
      </c>
      <c r="I622" s="173" t="s">
        <v>1308</v>
      </c>
      <c r="J622" s="174">
        <f>ip_3pl</f>
        <v>18</v>
      </c>
      <c r="K622" s="174">
        <f>H622+J622</f>
        <v>300.75300000000004</v>
      </c>
      <c r="L622" s="136">
        <v>10</v>
      </c>
      <c r="M622" s="128">
        <v>0.25</v>
      </c>
      <c r="N622" s="152" t="s">
        <v>1309</v>
      </c>
      <c r="O622" s="153" t="s">
        <v>1261</v>
      </c>
      <c r="P622" s="153" t="s">
        <v>27</v>
      </c>
      <c r="Q622" s="194" t="s">
        <v>1313</v>
      </c>
      <c r="R622" s="195" t="s">
        <v>1314</v>
      </c>
      <c r="S622" s="196">
        <v>1</v>
      </c>
      <c r="T622" s="197" t="s">
        <v>22</v>
      </c>
      <c r="U622" s="196" t="s">
        <v>1313</v>
      </c>
      <c r="V622" s="198">
        <v>314.17</v>
      </c>
      <c r="W622" s="199">
        <f>rv_ip97_eg</f>
        <v>0.1</v>
      </c>
      <c r="X622" s="173">
        <f>V622-(V622*W622)</f>
        <v>282.75300000000004</v>
      </c>
      <c r="Y622" s="173" t="s">
        <v>1308</v>
      </c>
      <c r="Z622" s="174">
        <f>ip_3pl</f>
        <v>18</v>
      </c>
      <c r="AA622" s="174">
        <f>X622+Z622</f>
        <v>300.75300000000004</v>
      </c>
      <c r="AB622" s="136">
        <v>10</v>
      </c>
      <c r="AC622" s="128">
        <v>0.25</v>
      </c>
      <c r="AD622" s="234" t="s">
        <v>1309</v>
      </c>
      <c r="AE622" s="153" t="s">
        <v>1261</v>
      </c>
      <c r="AF622" s="153" t="s">
        <v>27</v>
      </c>
    </row>
    <row r="623" spans="1:32">
      <c r="A623" s="37" t="s">
        <v>1315</v>
      </c>
      <c r="B623" s="17" t="s">
        <v>1316</v>
      </c>
      <c r="C623" s="73">
        <v>1</v>
      </c>
      <c r="D623" s="84" t="s">
        <v>29</v>
      </c>
      <c r="E623" s="76" t="s">
        <v>1315</v>
      </c>
      <c r="F623" s="84"/>
      <c r="G623" s="110"/>
      <c r="H623" s="115">
        <v>2</v>
      </c>
      <c r="I623" s="68"/>
      <c r="J623" s="24"/>
      <c r="K623" s="24"/>
      <c r="L623" s="136" t="s">
        <v>24</v>
      </c>
      <c r="M623" s="128" t="s">
        <v>24</v>
      </c>
      <c r="N623" s="150" t="s">
        <v>30</v>
      </c>
      <c r="O623" s="153" t="s">
        <v>31</v>
      </c>
      <c r="P623" s="153" t="s">
        <v>32</v>
      </c>
      <c r="Q623" s="43" t="s">
        <v>1315</v>
      </c>
      <c r="R623" s="42" t="s">
        <v>1316</v>
      </c>
      <c r="S623" s="76">
        <v>1</v>
      </c>
      <c r="T623" s="88" t="s">
        <v>29</v>
      </c>
      <c r="U623" s="76" t="s">
        <v>1315</v>
      </c>
      <c r="V623" s="88"/>
      <c r="W623" s="220"/>
      <c r="X623" s="115">
        <v>2</v>
      </c>
      <c r="Y623" s="68"/>
      <c r="Z623" s="24"/>
      <c r="AA623" s="24"/>
      <c r="AB623" s="136" t="s">
        <v>24</v>
      </c>
      <c r="AC623" s="128" t="s">
        <v>24</v>
      </c>
      <c r="AD623" s="150" t="s">
        <v>30</v>
      </c>
      <c r="AE623" s="153" t="s">
        <v>31</v>
      </c>
      <c r="AF623" s="153" t="s">
        <v>32</v>
      </c>
    </row>
    <row r="624" spans="1:32">
      <c r="A624" s="37" t="s">
        <v>1317</v>
      </c>
      <c r="B624" s="17" t="s">
        <v>1318</v>
      </c>
      <c r="C624" s="73">
        <v>1</v>
      </c>
      <c r="D624" s="84" t="s">
        <v>29</v>
      </c>
      <c r="E624" s="76" t="s">
        <v>1317</v>
      </c>
      <c r="F624" s="84"/>
      <c r="G624" s="110"/>
      <c r="H624" s="115">
        <v>7</v>
      </c>
      <c r="I624" s="68"/>
      <c r="J624" s="24"/>
      <c r="K624" s="24"/>
      <c r="L624" s="136" t="s">
        <v>24</v>
      </c>
      <c r="M624" s="128" t="s">
        <v>24</v>
      </c>
      <c r="N624" s="150" t="s">
        <v>30</v>
      </c>
      <c r="O624" s="153" t="s">
        <v>31</v>
      </c>
      <c r="P624" s="153" t="s">
        <v>32</v>
      </c>
      <c r="Q624" s="43" t="s">
        <v>1317</v>
      </c>
      <c r="R624" s="42" t="s">
        <v>1318</v>
      </c>
      <c r="S624" s="76">
        <v>1</v>
      </c>
      <c r="T624" s="88" t="s">
        <v>29</v>
      </c>
      <c r="U624" s="76" t="s">
        <v>1317</v>
      </c>
      <c r="V624" s="88"/>
      <c r="W624" s="220"/>
      <c r="X624" s="115">
        <v>7</v>
      </c>
      <c r="Y624" s="68"/>
      <c r="Z624" s="24"/>
      <c r="AA624" s="24"/>
      <c r="AB624" s="136" t="s">
        <v>24</v>
      </c>
      <c r="AC624" s="128" t="s">
        <v>24</v>
      </c>
      <c r="AD624" s="150" t="s">
        <v>30</v>
      </c>
      <c r="AE624" s="153" t="s">
        <v>31</v>
      </c>
      <c r="AF624" s="153" t="s">
        <v>32</v>
      </c>
    </row>
    <row r="625" spans="1:32">
      <c r="A625" s="37" t="s">
        <v>1319</v>
      </c>
      <c r="B625" s="17" t="s">
        <v>1320</v>
      </c>
      <c r="C625" s="73">
        <v>1</v>
      </c>
      <c r="D625" s="84" t="s">
        <v>29</v>
      </c>
      <c r="E625" s="102" t="s">
        <v>1319</v>
      </c>
      <c r="F625" s="84"/>
      <c r="G625" s="110"/>
      <c r="H625" s="115">
        <v>21</v>
      </c>
      <c r="I625" s="68"/>
      <c r="J625" s="24"/>
      <c r="K625" s="24"/>
      <c r="L625" s="136" t="s">
        <v>24</v>
      </c>
      <c r="M625" s="128" t="s">
        <v>24</v>
      </c>
      <c r="N625" s="150" t="s">
        <v>30</v>
      </c>
      <c r="O625" s="153" t="s">
        <v>31</v>
      </c>
      <c r="P625" s="153" t="s">
        <v>32</v>
      </c>
      <c r="Q625" s="43" t="s">
        <v>1319</v>
      </c>
      <c r="R625" s="42" t="s">
        <v>1320</v>
      </c>
      <c r="S625" s="76">
        <v>1</v>
      </c>
      <c r="T625" s="88" t="s">
        <v>29</v>
      </c>
      <c r="U625" s="102" t="s">
        <v>1319</v>
      </c>
      <c r="V625" s="88"/>
      <c r="W625" s="220"/>
      <c r="X625" s="115">
        <v>21</v>
      </c>
      <c r="Y625" s="68"/>
      <c r="Z625" s="24"/>
      <c r="AA625" s="24"/>
      <c r="AB625" s="136" t="s">
        <v>24</v>
      </c>
      <c r="AC625" s="128" t="s">
        <v>24</v>
      </c>
      <c r="AD625" s="150" t="s">
        <v>30</v>
      </c>
      <c r="AE625" s="153" t="s">
        <v>31</v>
      </c>
      <c r="AF625" s="153" t="s">
        <v>32</v>
      </c>
    </row>
    <row r="626" spans="1:32">
      <c r="A626" s="37" t="s">
        <v>1321</v>
      </c>
      <c r="B626" s="17" t="s">
        <v>1322</v>
      </c>
      <c r="C626" s="73">
        <v>1</v>
      </c>
      <c r="D626" s="84" t="s">
        <v>29</v>
      </c>
      <c r="E626" s="102" t="s">
        <v>1321</v>
      </c>
      <c r="F626" s="84"/>
      <c r="G626" s="110"/>
      <c r="H626" s="115">
        <v>41</v>
      </c>
      <c r="I626" s="68"/>
      <c r="J626" s="24"/>
      <c r="K626" s="24"/>
      <c r="L626" s="136" t="s">
        <v>24</v>
      </c>
      <c r="M626" s="128" t="s">
        <v>24</v>
      </c>
      <c r="N626" s="150" t="s">
        <v>30</v>
      </c>
      <c r="O626" s="153" t="s">
        <v>31</v>
      </c>
      <c r="P626" s="153" t="s">
        <v>32</v>
      </c>
      <c r="Q626" s="43" t="s">
        <v>1321</v>
      </c>
      <c r="R626" s="42" t="s">
        <v>1322</v>
      </c>
      <c r="S626" s="76">
        <v>1</v>
      </c>
      <c r="T626" s="88" t="s">
        <v>29</v>
      </c>
      <c r="U626" s="102" t="s">
        <v>1321</v>
      </c>
      <c r="V626" s="88"/>
      <c r="W626" s="220"/>
      <c r="X626" s="115">
        <v>41</v>
      </c>
      <c r="Y626" s="68"/>
      <c r="Z626" s="24"/>
      <c r="AA626" s="24"/>
      <c r="AB626" s="136" t="s">
        <v>24</v>
      </c>
      <c r="AC626" s="128" t="s">
        <v>24</v>
      </c>
      <c r="AD626" s="150" t="s">
        <v>30</v>
      </c>
      <c r="AE626" s="153" t="s">
        <v>31</v>
      </c>
      <c r="AF626" s="153" t="s">
        <v>32</v>
      </c>
    </row>
    <row r="627" spans="1:32">
      <c r="A627" s="37" t="s">
        <v>1323</v>
      </c>
      <c r="B627" s="17" t="s">
        <v>1324</v>
      </c>
      <c r="C627" s="73">
        <v>1</v>
      </c>
      <c r="D627" s="84" t="s">
        <v>29</v>
      </c>
      <c r="E627" s="102" t="s">
        <v>1323</v>
      </c>
      <c r="F627" s="84"/>
      <c r="G627" s="110"/>
      <c r="H627" s="115">
        <v>87</v>
      </c>
      <c r="I627" s="68"/>
      <c r="J627" s="24"/>
      <c r="K627" s="24"/>
      <c r="L627" s="136" t="s">
        <v>24</v>
      </c>
      <c r="M627" s="128" t="s">
        <v>24</v>
      </c>
      <c r="N627" s="150" t="s">
        <v>30</v>
      </c>
      <c r="O627" s="153" t="s">
        <v>31</v>
      </c>
      <c r="P627" s="153" t="s">
        <v>32</v>
      </c>
      <c r="Q627" s="43" t="s">
        <v>1323</v>
      </c>
      <c r="R627" s="42" t="s">
        <v>1324</v>
      </c>
      <c r="S627" s="76">
        <v>1</v>
      </c>
      <c r="T627" s="88" t="s">
        <v>29</v>
      </c>
      <c r="U627" s="102" t="s">
        <v>1323</v>
      </c>
      <c r="V627" s="88"/>
      <c r="W627" s="220"/>
      <c r="X627" s="115">
        <v>87</v>
      </c>
      <c r="Y627" s="68"/>
      <c r="Z627" s="24"/>
      <c r="AA627" s="24"/>
      <c r="AB627" s="136" t="s">
        <v>24</v>
      </c>
      <c r="AC627" s="128" t="s">
        <v>24</v>
      </c>
      <c r="AD627" s="150" t="s">
        <v>30</v>
      </c>
      <c r="AE627" s="153" t="s">
        <v>31</v>
      </c>
      <c r="AF627" s="153" t="s">
        <v>32</v>
      </c>
    </row>
    <row r="628" spans="1:32">
      <c r="A628" s="37" t="s">
        <v>1325</v>
      </c>
      <c r="B628" s="17" t="s">
        <v>1326</v>
      </c>
      <c r="C628" s="73">
        <v>1</v>
      </c>
      <c r="D628" s="84" t="s">
        <v>29</v>
      </c>
      <c r="E628" s="102" t="s">
        <v>1325</v>
      </c>
      <c r="F628" s="84"/>
      <c r="G628" s="110"/>
      <c r="H628" s="115">
        <v>17</v>
      </c>
      <c r="I628" s="68"/>
      <c r="J628" s="24"/>
      <c r="K628" s="24"/>
      <c r="L628" s="136" t="s">
        <v>24</v>
      </c>
      <c r="M628" s="128" t="s">
        <v>24</v>
      </c>
      <c r="N628" s="150" t="s">
        <v>30</v>
      </c>
      <c r="O628" s="153" t="s">
        <v>31</v>
      </c>
      <c r="P628" s="153" t="s">
        <v>32</v>
      </c>
      <c r="Q628" s="43" t="s">
        <v>1325</v>
      </c>
      <c r="R628" s="42" t="s">
        <v>1326</v>
      </c>
      <c r="S628" s="76">
        <v>1</v>
      </c>
      <c r="T628" s="88" t="s">
        <v>29</v>
      </c>
      <c r="U628" s="102" t="s">
        <v>1325</v>
      </c>
      <c r="V628" s="88"/>
      <c r="W628" s="220"/>
      <c r="X628" s="115">
        <v>17</v>
      </c>
      <c r="Y628" s="68"/>
      <c r="Z628" s="24"/>
      <c r="AA628" s="24"/>
      <c r="AB628" s="136" t="s">
        <v>24</v>
      </c>
      <c r="AC628" s="128" t="s">
        <v>24</v>
      </c>
      <c r="AD628" s="150" t="s">
        <v>30</v>
      </c>
      <c r="AE628" s="153" t="s">
        <v>31</v>
      </c>
      <c r="AF628" s="153" t="s">
        <v>32</v>
      </c>
    </row>
    <row r="629" spans="1:32">
      <c r="A629" s="37" t="s">
        <v>1327</v>
      </c>
      <c r="B629" s="17" t="s">
        <v>1328</v>
      </c>
      <c r="C629" s="73">
        <v>1</v>
      </c>
      <c r="D629" s="84" t="s">
        <v>29</v>
      </c>
      <c r="E629" s="102" t="s">
        <v>1327</v>
      </c>
      <c r="F629" s="84"/>
      <c r="G629" s="110"/>
      <c r="H629" s="115">
        <v>31</v>
      </c>
      <c r="I629" s="68"/>
      <c r="J629" s="24"/>
      <c r="K629" s="24"/>
      <c r="L629" s="136" t="s">
        <v>24</v>
      </c>
      <c r="M629" s="128" t="s">
        <v>24</v>
      </c>
      <c r="N629" s="150" t="s">
        <v>30</v>
      </c>
      <c r="O629" s="153" t="s">
        <v>31</v>
      </c>
      <c r="P629" s="153" t="s">
        <v>32</v>
      </c>
      <c r="Q629" s="43" t="s">
        <v>1327</v>
      </c>
      <c r="R629" s="42" t="s">
        <v>1328</v>
      </c>
      <c r="S629" s="76">
        <v>1</v>
      </c>
      <c r="T629" s="88" t="s">
        <v>29</v>
      </c>
      <c r="U629" s="102" t="s">
        <v>1327</v>
      </c>
      <c r="V629" s="88"/>
      <c r="W629" s="220"/>
      <c r="X629" s="115">
        <v>31</v>
      </c>
      <c r="Y629" s="68"/>
      <c r="Z629" s="24"/>
      <c r="AA629" s="24"/>
      <c r="AB629" s="136" t="s">
        <v>24</v>
      </c>
      <c r="AC629" s="128" t="s">
        <v>24</v>
      </c>
      <c r="AD629" s="150" t="s">
        <v>30</v>
      </c>
      <c r="AE629" s="153" t="s">
        <v>31</v>
      </c>
      <c r="AF629" s="153" t="s">
        <v>32</v>
      </c>
    </row>
    <row r="630" spans="1:32">
      <c r="A630" s="37" t="s">
        <v>1329</v>
      </c>
      <c r="B630" s="17" t="s">
        <v>1330</v>
      </c>
      <c r="C630" s="73">
        <v>1</v>
      </c>
      <c r="D630" s="84" t="s">
        <v>29</v>
      </c>
      <c r="E630" s="102" t="s">
        <v>1329</v>
      </c>
      <c r="F630" s="84"/>
      <c r="G630" s="110"/>
      <c r="H630" s="115">
        <v>51</v>
      </c>
      <c r="I630" s="68"/>
      <c r="J630" s="24"/>
      <c r="K630" s="24"/>
      <c r="L630" s="136" t="s">
        <v>24</v>
      </c>
      <c r="M630" s="128" t="s">
        <v>24</v>
      </c>
      <c r="N630" s="150" t="s">
        <v>30</v>
      </c>
      <c r="O630" s="153" t="s">
        <v>31</v>
      </c>
      <c r="P630" s="153" t="s">
        <v>32</v>
      </c>
      <c r="Q630" s="43" t="s">
        <v>1329</v>
      </c>
      <c r="R630" s="42" t="s">
        <v>1330</v>
      </c>
      <c r="S630" s="76">
        <v>1</v>
      </c>
      <c r="T630" s="88" t="s">
        <v>29</v>
      </c>
      <c r="U630" s="102" t="s">
        <v>1329</v>
      </c>
      <c r="V630" s="88"/>
      <c r="W630" s="220"/>
      <c r="X630" s="115">
        <v>51</v>
      </c>
      <c r="Y630" s="68"/>
      <c r="Z630" s="24"/>
      <c r="AA630" s="24"/>
      <c r="AB630" s="136" t="s">
        <v>24</v>
      </c>
      <c r="AC630" s="128" t="s">
        <v>24</v>
      </c>
      <c r="AD630" s="150" t="s">
        <v>30</v>
      </c>
      <c r="AE630" s="153" t="s">
        <v>31</v>
      </c>
      <c r="AF630" s="153" t="s">
        <v>32</v>
      </c>
    </row>
    <row r="631" spans="1:32">
      <c r="A631" s="37" t="s">
        <v>1331</v>
      </c>
      <c r="B631" s="17" t="s">
        <v>1332</v>
      </c>
      <c r="C631" s="73">
        <v>1</v>
      </c>
      <c r="D631" s="84" t="s">
        <v>29</v>
      </c>
      <c r="E631" s="102" t="s">
        <v>1331</v>
      </c>
      <c r="F631" s="84"/>
      <c r="G631" s="110"/>
      <c r="H631" s="115">
        <v>102</v>
      </c>
      <c r="I631" s="68"/>
      <c r="J631" s="24"/>
      <c r="K631" s="24"/>
      <c r="L631" s="136" t="s">
        <v>24</v>
      </c>
      <c r="M631" s="128" t="s">
        <v>24</v>
      </c>
      <c r="N631" s="150" t="s">
        <v>30</v>
      </c>
      <c r="O631" s="153" t="s">
        <v>31</v>
      </c>
      <c r="P631" s="153" t="s">
        <v>32</v>
      </c>
      <c r="Q631" s="43" t="s">
        <v>1331</v>
      </c>
      <c r="R631" s="42" t="s">
        <v>1332</v>
      </c>
      <c r="S631" s="76">
        <v>1</v>
      </c>
      <c r="T631" s="88" t="s">
        <v>29</v>
      </c>
      <c r="U631" s="102" t="s">
        <v>1331</v>
      </c>
      <c r="V631" s="88"/>
      <c r="W631" s="220"/>
      <c r="X631" s="115">
        <v>102</v>
      </c>
      <c r="Y631" s="68"/>
      <c r="Z631" s="24"/>
      <c r="AA631" s="24"/>
      <c r="AB631" s="136" t="s">
        <v>24</v>
      </c>
      <c r="AC631" s="128" t="s">
        <v>24</v>
      </c>
      <c r="AD631" s="150" t="s">
        <v>30</v>
      </c>
      <c r="AE631" s="153" t="s">
        <v>31</v>
      </c>
      <c r="AF631" s="153" t="s">
        <v>32</v>
      </c>
    </row>
    <row r="632" spans="1:32">
      <c r="A632" s="176" t="s">
        <v>1333</v>
      </c>
      <c r="B632" s="169" t="s">
        <v>1334</v>
      </c>
      <c r="C632" s="170">
        <v>1</v>
      </c>
      <c r="D632" s="200" t="s">
        <v>22</v>
      </c>
      <c r="E632" s="170" t="s">
        <v>1333</v>
      </c>
      <c r="F632" s="171">
        <v>393.5</v>
      </c>
      <c r="G632" s="172">
        <f t="shared" ref="G632:G640" si="144">rv_ip97_hg</f>
        <v>0.08</v>
      </c>
      <c r="H632" s="173">
        <f t="shared" ref="H632:H661" si="145">F632-(F632*G632)</f>
        <v>362.02</v>
      </c>
      <c r="I632" s="173" t="s">
        <v>1308</v>
      </c>
      <c r="J632" s="174">
        <f t="shared" ref="J632:J640" si="146">ip_3pl</f>
        <v>18</v>
      </c>
      <c r="K632" s="174">
        <f t="shared" ref="K632:K661" si="147">H632+J632</f>
        <v>380.02</v>
      </c>
      <c r="L632" s="136">
        <v>14</v>
      </c>
      <c r="M632" s="128">
        <v>0.25</v>
      </c>
      <c r="N632" s="152" t="s">
        <v>1335</v>
      </c>
      <c r="O632" s="153" t="s">
        <v>1261</v>
      </c>
      <c r="P632" s="153" t="s">
        <v>27</v>
      </c>
      <c r="Q632" s="194" t="s">
        <v>1333</v>
      </c>
      <c r="R632" s="195" t="s">
        <v>1334</v>
      </c>
      <c r="S632" s="196">
        <v>1</v>
      </c>
      <c r="T632" s="197" t="s">
        <v>22</v>
      </c>
      <c r="U632" s="196" t="s">
        <v>1333</v>
      </c>
      <c r="V632" s="198">
        <v>393.5</v>
      </c>
      <c r="W632" s="199">
        <f t="shared" ref="W632:W640" si="148">rv_ip97_hg</f>
        <v>0.08</v>
      </c>
      <c r="X632" s="173">
        <f t="shared" ref="X632:X661" si="149">V632-(V632*W632)</f>
        <v>362.02</v>
      </c>
      <c r="Y632" s="173" t="s">
        <v>1308</v>
      </c>
      <c r="Z632" s="174">
        <f t="shared" ref="Z632:Z640" si="150">ip_3pl</f>
        <v>18</v>
      </c>
      <c r="AA632" s="174">
        <f t="shared" ref="AA632:AA661" si="151">X632+Z632</f>
        <v>380.02</v>
      </c>
      <c r="AB632" s="136">
        <v>14</v>
      </c>
      <c r="AC632" s="128">
        <v>0.25</v>
      </c>
      <c r="AD632" s="234" t="s">
        <v>1335</v>
      </c>
      <c r="AE632" s="153" t="s">
        <v>1261</v>
      </c>
      <c r="AF632" s="153" t="s">
        <v>27</v>
      </c>
    </row>
    <row r="633" spans="1:32">
      <c r="A633" s="176" t="s">
        <v>1336</v>
      </c>
      <c r="B633" s="169" t="s">
        <v>1337</v>
      </c>
      <c r="C633" s="170">
        <v>1</v>
      </c>
      <c r="D633" s="200" t="s">
        <v>22</v>
      </c>
      <c r="E633" s="170" t="s">
        <v>1336</v>
      </c>
      <c r="F633" s="171">
        <v>393.5</v>
      </c>
      <c r="G633" s="172">
        <f t="shared" si="144"/>
        <v>0.08</v>
      </c>
      <c r="H633" s="173">
        <f t="shared" si="145"/>
        <v>362.02</v>
      </c>
      <c r="I633" s="173" t="s">
        <v>1308</v>
      </c>
      <c r="J633" s="174">
        <f t="shared" si="146"/>
        <v>18</v>
      </c>
      <c r="K633" s="174">
        <f t="shared" si="147"/>
        <v>380.02</v>
      </c>
      <c r="L633" s="136">
        <v>14</v>
      </c>
      <c r="M633" s="128">
        <v>0.25</v>
      </c>
      <c r="N633" s="152" t="s">
        <v>1335</v>
      </c>
      <c r="O633" s="153" t="s">
        <v>1261</v>
      </c>
      <c r="P633" s="153" t="s">
        <v>27</v>
      </c>
      <c r="Q633" s="194" t="s">
        <v>1336</v>
      </c>
      <c r="R633" s="195" t="s">
        <v>1337</v>
      </c>
      <c r="S633" s="196">
        <v>1</v>
      </c>
      <c r="T633" s="197" t="s">
        <v>22</v>
      </c>
      <c r="U633" s="196" t="s">
        <v>1336</v>
      </c>
      <c r="V633" s="198">
        <v>393.5</v>
      </c>
      <c r="W633" s="199">
        <f t="shared" si="148"/>
        <v>0.08</v>
      </c>
      <c r="X633" s="173">
        <f t="shared" si="149"/>
        <v>362.02</v>
      </c>
      <c r="Y633" s="173" t="s">
        <v>1308</v>
      </c>
      <c r="Z633" s="174">
        <f t="shared" si="150"/>
        <v>18</v>
      </c>
      <c r="AA633" s="174">
        <f t="shared" si="151"/>
        <v>380.02</v>
      </c>
      <c r="AB633" s="136">
        <v>14</v>
      </c>
      <c r="AC633" s="128">
        <v>0.25</v>
      </c>
      <c r="AD633" s="234" t="s">
        <v>1335</v>
      </c>
      <c r="AE633" s="153" t="s">
        <v>1261</v>
      </c>
      <c r="AF633" s="153" t="s">
        <v>27</v>
      </c>
    </row>
    <row r="634" spans="1:32">
      <c r="A634" s="176" t="s">
        <v>1338</v>
      </c>
      <c r="B634" s="169" t="s">
        <v>1339</v>
      </c>
      <c r="C634" s="170">
        <v>1</v>
      </c>
      <c r="D634" s="200" t="s">
        <v>22</v>
      </c>
      <c r="E634" s="170" t="s">
        <v>1338</v>
      </c>
      <c r="F634" s="171">
        <v>393.5</v>
      </c>
      <c r="G634" s="172">
        <f t="shared" si="144"/>
        <v>0.08</v>
      </c>
      <c r="H634" s="173">
        <f t="shared" si="145"/>
        <v>362.02</v>
      </c>
      <c r="I634" s="173" t="s">
        <v>1308</v>
      </c>
      <c r="J634" s="174">
        <f t="shared" si="146"/>
        <v>18</v>
      </c>
      <c r="K634" s="174">
        <f t="shared" si="147"/>
        <v>380.02</v>
      </c>
      <c r="L634" s="136">
        <v>14</v>
      </c>
      <c r="M634" s="128">
        <v>0.25</v>
      </c>
      <c r="N634" s="152" t="s">
        <v>1335</v>
      </c>
      <c r="O634" s="153" t="s">
        <v>1261</v>
      </c>
      <c r="P634" s="153" t="s">
        <v>27</v>
      </c>
      <c r="Q634" s="194" t="s">
        <v>1338</v>
      </c>
      <c r="R634" s="195" t="s">
        <v>1339</v>
      </c>
      <c r="S634" s="196">
        <v>1</v>
      </c>
      <c r="T634" s="197" t="s">
        <v>22</v>
      </c>
      <c r="U634" s="196" t="s">
        <v>1338</v>
      </c>
      <c r="V634" s="198">
        <v>393.5</v>
      </c>
      <c r="W634" s="199">
        <f t="shared" si="148"/>
        <v>0.08</v>
      </c>
      <c r="X634" s="173">
        <f t="shared" si="149"/>
        <v>362.02</v>
      </c>
      <c r="Y634" s="173" t="s">
        <v>1308</v>
      </c>
      <c r="Z634" s="174">
        <f t="shared" si="150"/>
        <v>18</v>
      </c>
      <c r="AA634" s="174">
        <f t="shared" si="151"/>
        <v>380.02</v>
      </c>
      <c r="AB634" s="136">
        <v>14</v>
      </c>
      <c r="AC634" s="128">
        <v>0.25</v>
      </c>
      <c r="AD634" s="234" t="s">
        <v>1335</v>
      </c>
      <c r="AE634" s="153" t="s">
        <v>1261</v>
      </c>
      <c r="AF634" s="153" t="s">
        <v>27</v>
      </c>
    </row>
    <row r="635" spans="1:32">
      <c r="A635" s="176" t="s">
        <v>1340</v>
      </c>
      <c r="B635" s="169" t="s">
        <v>1341</v>
      </c>
      <c r="C635" s="170">
        <v>1</v>
      </c>
      <c r="D635" s="200" t="s">
        <v>22</v>
      </c>
      <c r="E635" s="170" t="s">
        <v>1340</v>
      </c>
      <c r="F635" s="171">
        <v>430.83</v>
      </c>
      <c r="G635" s="172">
        <f t="shared" si="144"/>
        <v>0.08</v>
      </c>
      <c r="H635" s="173">
        <f t="shared" si="145"/>
        <v>396.36359999999996</v>
      </c>
      <c r="I635" s="173" t="s">
        <v>1308</v>
      </c>
      <c r="J635" s="174">
        <f t="shared" si="146"/>
        <v>18</v>
      </c>
      <c r="K635" s="174">
        <f t="shared" si="147"/>
        <v>414.36359999999996</v>
      </c>
      <c r="L635" s="136">
        <v>10</v>
      </c>
      <c r="M635" s="128">
        <v>0.25</v>
      </c>
      <c r="N635" s="152" t="s">
        <v>1342</v>
      </c>
      <c r="O635" s="153" t="s">
        <v>1261</v>
      </c>
      <c r="P635" s="153" t="s">
        <v>27</v>
      </c>
      <c r="Q635" s="194" t="s">
        <v>1340</v>
      </c>
      <c r="R635" s="195" t="s">
        <v>1341</v>
      </c>
      <c r="S635" s="196">
        <v>1</v>
      </c>
      <c r="T635" s="197" t="s">
        <v>22</v>
      </c>
      <c r="U635" s="196" t="s">
        <v>1340</v>
      </c>
      <c r="V635" s="198">
        <v>430.83</v>
      </c>
      <c r="W635" s="199">
        <f t="shared" si="148"/>
        <v>0.08</v>
      </c>
      <c r="X635" s="173">
        <f t="shared" si="149"/>
        <v>396.36359999999996</v>
      </c>
      <c r="Y635" s="173" t="s">
        <v>1308</v>
      </c>
      <c r="Z635" s="174">
        <f t="shared" si="150"/>
        <v>18</v>
      </c>
      <c r="AA635" s="174">
        <f t="shared" si="151"/>
        <v>414.36359999999996</v>
      </c>
      <c r="AB635" s="136">
        <v>10</v>
      </c>
      <c r="AC635" s="128">
        <v>0.25</v>
      </c>
      <c r="AD635" s="234" t="s">
        <v>1342</v>
      </c>
      <c r="AE635" s="153" t="s">
        <v>1261</v>
      </c>
      <c r="AF635" s="153" t="s">
        <v>27</v>
      </c>
    </row>
    <row r="636" spans="1:32">
      <c r="A636" s="176" t="s">
        <v>1343</v>
      </c>
      <c r="B636" s="169" t="s">
        <v>1344</v>
      </c>
      <c r="C636" s="170">
        <v>1</v>
      </c>
      <c r="D636" s="200" t="s">
        <v>22</v>
      </c>
      <c r="E636" s="170" t="s">
        <v>1343</v>
      </c>
      <c r="F636" s="171">
        <v>430.83</v>
      </c>
      <c r="G636" s="172">
        <f t="shared" si="144"/>
        <v>0.08</v>
      </c>
      <c r="H636" s="173">
        <f t="shared" si="145"/>
        <v>396.36359999999996</v>
      </c>
      <c r="I636" s="173" t="s">
        <v>1308</v>
      </c>
      <c r="J636" s="174">
        <f t="shared" si="146"/>
        <v>18</v>
      </c>
      <c r="K636" s="174">
        <f t="shared" si="147"/>
        <v>414.36359999999996</v>
      </c>
      <c r="L636" s="136">
        <v>10</v>
      </c>
      <c r="M636" s="128">
        <v>0.25</v>
      </c>
      <c r="N636" s="152" t="s">
        <v>1342</v>
      </c>
      <c r="O636" s="153" t="s">
        <v>1261</v>
      </c>
      <c r="P636" s="153" t="s">
        <v>27</v>
      </c>
      <c r="Q636" s="194" t="s">
        <v>1343</v>
      </c>
      <c r="R636" s="195" t="s">
        <v>1344</v>
      </c>
      <c r="S636" s="196">
        <v>1</v>
      </c>
      <c r="T636" s="197" t="s">
        <v>22</v>
      </c>
      <c r="U636" s="196" t="s">
        <v>1343</v>
      </c>
      <c r="V636" s="198">
        <v>430.83</v>
      </c>
      <c r="W636" s="199">
        <f t="shared" si="148"/>
        <v>0.08</v>
      </c>
      <c r="X636" s="173">
        <f t="shared" si="149"/>
        <v>396.36359999999996</v>
      </c>
      <c r="Y636" s="173" t="s">
        <v>1308</v>
      </c>
      <c r="Z636" s="174">
        <f t="shared" si="150"/>
        <v>18</v>
      </c>
      <c r="AA636" s="174">
        <f t="shared" si="151"/>
        <v>414.36359999999996</v>
      </c>
      <c r="AB636" s="136">
        <v>10</v>
      </c>
      <c r="AC636" s="128">
        <v>0.25</v>
      </c>
      <c r="AD636" s="234" t="s">
        <v>1342</v>
      </c>
      <c r="AE636" s="153" t="s">
        <v>1261</v>
      </c>
      <c r="AF636" s="153" t="s">
        <v>27</v>
      </c>
    </row>
    <row r="637" spans="1:32">
      <c r="A637" s="176" t="s">
        <v>1345</v>
      </c>
      <c r="B637" s="169" t="s">
        <v>1346</v>
      </c>
      <c r="C637" s="170">
        <v>1</v>
      </c>
      <c r="D637" s="200" t="s">
        <v>22</v>
      </c>
      <c r="E637" s="170" t="s">
        <v>1345</v>
      </c>
      <c r="F637" s="171">
        <v>430.83</v>
      </c>
      <c r="G637" s="172">
        <f t="shared" si="144"/>
        <v>0.08</v>
      </c>
      <c r="H637" s="173">
        <f t="shared" si="145"/>
        <v>396.36359999999996</v>
      </c>
      <c r="I637" s="173" t="s">
        <v>1308</v>
      </c>
      <c r="J637" s="174">
        <f t="shared" si="146"/>
        <v>18</v>
      </c>
      <c r="K637" s="174">
        <f t="shared" si="147"/>
        <v>414.36359999999996</v>
      </c>
      <c r="L637" s="136">
        <v>10</v>
      </c>
      <c r="M637" s="128">
        <v>0.25</v>
      </c>
      <c r="N637" s="152" t="s">
        <v>1342</v>
      </c>
      <c r="O637" s="153" t="s">
        <v>1261</v>
      </c>
      <c r="P637" s="153" t="s">
        <v>27</v>
      </c>
      <c r="Q637" s="194" t="s">
        <v>1345</v>
      </c>
      <c r="R637" s="195" t="s">
        <v>1346</v>
      </c>
      <c r="S637" s="196">
        <v>1</v>
      </c>
      <c r="T637" s="197" t="s">
        <v>22</v>
      </c>
      <c r="U637" s="196" t="s">
        <v>1345</v>
      </c>
      <c r="V637" s="198">
        <v>430.83</v>
      </c>
      <c r="W637" s="199">
        <f t="shared" si="148"/>
        <v>0.08</v>
      </c>
      <c r="X637" s="173">
        <f t="shared" si="149"/>
        <v>396.36359999999996</v>
      </c>
      <c r="Y637" s="173" t="s">
        <v>1308</v>
      </c>
      <c r="Z637" s="174">
        <f t="shared" si="150"/>
        <v>18</v>
      </c>
      <c r="AA637" s="174">
        <f t="shared" si="151"/>
        <v>414.36359999999996</v>
      </c>
      <c r="AB637" s="136">
        <v>10</v>
      </c>
      <c r="AC637" s="128">
        <v>0.25</v>
      </c>
      <c r="AD637" s="234" t="s">
        <v>1342</v>
      </c>
      <c r="AE637" s="153" t="s">
        <v>1261</v>
      </c>
      <c r="AF637" s="153" t="s">
        <v>27</v>
      </c>
    </row>
    <row r="638" spans="1:32">
      <c r="A638" s="176" t="s">
        <v>1347</v>
      </c>
      <c r="B638" s="169" t="s">
        <v>1348</v>
      </c>
      <c r="C638" s="170">
        <v>1</v>
      </c>
      <c r="D638" s="200" t="s">
        <v>22</v>
      </c>
      <c r="E638" s="170" t="s">
        <v>1347</v>
      </c>
      <c r="F638" s="171">
        <v>510.17</v>
      </c>
      <c r="G638" s="172">
        <f t="shared" si="144"/>
        <v>0.08</v>
      </c>
      <c r="H638" s="173">
        <f t="shared" si="145"/>
        <v>469.35640000000001</v>
      </c>
      <c r="I638" s="173" t="s">
        <v>1308</v>
      </c>
      <c r="J638" s="174">
        <f t="shared" si="146"/>
        <v>18</v>
      </c>
      <c r="K638" s="174">
        <f t="shared" si="147"/>
        <v>487.35640000000001</v>
      </c>
      <c r="L638" s="136">
        <v>14</v>
      </c>
      <c r="M638" s="128">
        <v>0.25</v>
      </c>
      <c r="N638" s="152" t="s">
        <v>1349</v>
      </c>
      <c r="O638" s="153" t="s">
        <v>1261</v>
      </c>
      <c r="P638" s="153" t="s">
        <v>27</v>
      </c>
      <c r="Q638" s="194" t="s">
        <v>1347</v>
      </c>
      <c r="R638" s="195" t="s">
        <v>1348</v>
      </c>
      <c r="S638" s="196">
        <v>1</v>
      </c>
      <c r="T638" s="197" t="s">
        <v>22</v>
      </c>
      <c r="U638" s="196" t="s">
        <v>1347</v>
      </c>
      <c r="V638" s="198">
        <v>510.17</v>
      </c>
      <c r="W638" s="199">
        <f t="shared" si="148"/>
        <v>0.08</v>
      </c>
      <c r="X638" s="173">
        <f t="shared" si="149"/>
        <v>469.35640000000001</v>
      </c>
      <c r="Y638" s="173" t="s">
        <v>1308</v>
      </c>
      <c r="Z638" s="174">
        <f t="shared" si="150"/>
        <v>18</v>
      </c>
      <c r="AA638" s="174">
        <f t="shared" si="151"/>
        <v>487.35640000000001</v>
      </c>
      <c r="AB638" s="136">
        <v>14</v>
      </c>
      <c r="AC638" s="128">
        <v>0.25</v>
      </c>
      <c r="AD638" s="234" t="s">
        <v>1349</v>
      </c>
      <c r="AE638" s="153" t="s">
        <v>1261</v>
      </c>
      <c r="AF638" s="153" t="s">
        <v>27</v>
      </c>
    </row>
    <row r="639" spans="1:32">
      <c r="A639" s="176" t="s">
        <v>1350</v>
      </c>
      <c r="B639" s="169" t="s">
        <v>1351</v>
      </c>
      <c r="C639" s="170">
        <v>1</v>
      </c>
      <c r="D639" s="200" t="s">
        <v>22</v>
      </c>
      <c r="E639" s="170" t="s">
        <v>1350</v>
      </c>
      <c r="F639" s="171">
        <v>510.17</v>
      </c>
      <c r="G639" s="172">
        <f t="shared" si="144"/>
        <v>0.08</v>
      </c>
      <c r="H639" s="173">
        <f t="shared" si="145"/>
        <v>469.35640000000001</v>
      </c>
      <c r="I639" s="173" t="s">
        <v>1308</v>
      </c>
      <c r="J639" s="174">
        <f t="shared" si="146"/>
        <v>18</v>
      </c>
      <c r="K639" s="174">
        <f t="shared" si="147"/>
        <v>487.35640000000001</v>
      </c>
      <c r="L639" s="136">
        <v>14</v>
      </c>
      <c r="M639" s="128">
        <v>0.25</v>
      </c>
      <c r="N639" s="152" t="s">
        <v>1349</v>
      </c>
      <c r="O639" s="153" t="s">
        <v>1261</v>
      </c>
      <c r="P639" s="153" t="s">
        <v>27</v>
      </c>
      <c r="Q639" s="194" t="s">
        <v>1350</v>
      </c>
      <c r="R639" s="195" t="s">
        <v>1351</v>
      </c>
      <c r="S639" s="196">
        <v>1</v>
      </c>
      <c r="T639" s="197" t="s">
        <v>22</v>
      </c>
      <c r="U639" s="196" t="s">
        <v>1350</v>
      </c>
      <c r="V639" s="198">
        <v>510.17</v>
      </c>
      <c r="W639" s="199">
        <f t="shared" si="148"/>
        <v>0.08</v>
      </c>
      <c r="X639" s="173">
        <f t="shared" si="149"/>
        <v>469.35640000000001</v>
      </c>
      <c r="Y639" s="173" t="s">
        <v>1308</v>
      </c>
      <c r="Z639" s="174">
        <f t="shared" si="150"/>
        <v>18</v>
      </c>
      <c r="AA639" s="174">
        <f t="shared" si="151"/>
        <v>487.35640000000001</v>
      </c>
      <c r="AB639" s="136">
        <v>14</v>
      </c>
      <c r="AC639" s="128">
        <v>0.25</v>
      </c>
      <c r="AD639" s="234" t="s">
        <v>1349</v>
      </c>
      <c r="AE639" s="153" t="s">
        <v>1261</v>
      </c>
      <c r="AF639" s="153" t="s">
        <v>27</v>
      </c>
    </row>
    <row r="640" spans="1:32">
      <c r="A640" s="176" t="s">
        <v>1352</v>
      </c>
      <c r="B640" s="169" t="s">
        <v>1353</v>
      </c>
      <c r="C640" s="170">
        <v>1</v>
      </c>
      <c r="D640" s="200" t="s">
        <v>22</v>
      </c>
      <c r="E640" s="170" t="s">
        <v>1352</v>
      </c>
      <c r="F640" s="171">
        <v>510.17</v>
      </c>
      <c r="G640" s="172">
        <f t="shared" si="144"/>
        <v>0.08</v>
      </c>
      <c r="H640" s="173">
        <f t="shared" si="145"/>
        <v>469.35640000000001</v>
      </c>
      <c r="I640" s="173" t="s">
        <v>1308</v>
      </c>
      <c r="J640" s="174">
        <f t="shared" si="146"/>
        <v>18</v>
      </c>
      <c r="K640" s="174">
        <f t="shared" si="147"/>
        <v>487.35640000000001</v>
      </c>
      <c r="L640" s="136">
        <v>14</v>
      </c>
      <c r="M640" s="128">
        <v>0.25</v>
      </c>
      <c r="N640" s="152" t="s">
        <v>1349</v>
      </c>
      <c r="O640" s="153" t="s">
        <v>1261</v>
      </c>
      <c r="P640" s="153" t="s">
        <v>27</v>
      </c>
      <c r="Q640" s="194" t="s">
        <v>1352</v>
      </c>
      <c r="R640" s="195" t="s">
        <v>1353</v>
      </c>
      <c r="S640" s="196">
        <v>1</v>
      </c>
      <c r="T640" s="197" t="s">
        <v>22</v>
      </c>
      <c r="U640" s="196" t="s">
        <v>1352</v>
      </c>
      <c r="V640" s="198">
        <v>510.17</v>
      </c>
      <c r="W640" s="199">
        <f t="shared" si="148"/>
        <v>0.08</v>
      </c>
      <c r="X640" s="173">
        <f t="shared" si="149"/>
        <v>469.35640000000001</v>
      </c>
      <c r="Y640" s="173" t="s">
        <v>1308</v>
      </c>
      <c r="Z640" s="174">
        <f t="shared" si="150"/>
        <v>18</v>
      </c>
      <c r="AA640" s="174">
        <f t="shared" si="151"/>
        <v>487.35640000000001</v>
      </c>
      <c r="AB640" s="136">
        <v>14</v>
      </c>
      <c r="AC640" s="128">
        <v>0.25</v>
      </c>
      <c r="AD640" s="234" t="s">
        <v>1349</v>
      </c>
      <c r="AE640" s="153" t="s">
        <v>1261</v>
      </c>
      <c r="AF640" s="153" t="s">
        <v>27</v>
      </c>
    </row>
    <row r="641" spans="1:32">
      <c r="A641" s="176" t="s">
        <v>1354</v>
      </c>
      <c r="B641" s="169" t="s">
        <v>1355</v>
      </c>
      <c r="C641" s="170">
        <v>1</v>
      </c>
      <c r="D641" s="200" t="s">
        <v>22</v>
      </c>
      <c r="E641" s="170" t="s">
        <v>1354</v>
      </c>
      <c r="F641" s="171">
        <v>545.5</v>
      </c>
      <c r="G641" s="172">
        <f t="shared" ref="G641:G660" si="152">rv_ipp105</f>
        <v>0.08</v>
      </c>
      <c r="H641" s="173">
        <f t="shared" si="145"/>
        <v>501.86</v>
      </c>
      <c r="I641" s="173" t="s">
        <v>1356</v>
      </c>
      <c r="J641" s="174">
        <f t="shared" ref="J641:J661" si="153">ipp11_3PL</f>
        <v>27.5</v>
      </c>
      <c r="K641" s="174">
        <f t="shared" si="147"/>
        <v>529.36</v>
      </c>
      <c r="L641" s="136">
        <v>12</v>
      </c>
      <c r="M641" s="128">
        <v>0.25</v>
      </c>
      <c r="N641" s="152" t="s">
        <v>1357</v>
      </c>
      <c r="O641" s="153" t="s">
        <v>1261</v>
      </c>
      <c r="P641" s="153" t="s">
        <v>27</v>
      </c>
      <c r="Q641" s="194" t="s">
        <v>1354</v>
      </c>
      <c r="R641" s="195" t="s">
        <v>1355</v>
      </c>
      <c r="S641" s="196">
        <v>1</v>
      </c>
      <c r="T641" s="197" t="s">
        <v>22</v>
      </c>
      <c r="U641" s="196" t="s">
        <v>1354</v>
      </c>
      <c r="V641" s="198">
        <v>545.5</v>
      </c>
      <c r="W641" s="199">
        <f t="shared" ref="W641:W660" si="154">rv_ipp105</f>
        <v>0.08</v>
      </c>
      <c r="X641" s="173">
        <f t="shared" si="149"/>
        <v>501.86</v>
      </c>
      <c r="Y641" s="173" t="s">
        <v>1356</v>
      </c>
      <c r="Z641" s="174">
        <f t="shared" ref="Z641:Z661" si="155">ipp11_3PL</f>
        <v>27.5</v>
      </c>
      <c r="AA641" s="174">
        <f t="shared" si="151"/>
        <v>529.36</v>
      </c>
      <c r="AB641" s="136">
        <v>12</v>
      </c>
      <c r="AC641" s="128">
        <v>0.25</v>
      </c>
      <c r="AD641" s="234" t="s">
        <v>1357</v>
      </c>
      <c r="AE641" s="153" t="s">
        <v>1261</v>
      </c>
      <c r="AF641" s="153" t="s">
        <v>27</v>
      </c>
    </row>
    <row r="642" spans="1:32">
      <c r="A642" s="176" t="s">
        <v>1358</v>
      </c>
      <c r="B642" s="169" t="s">
        <v>1359</v>
      </c>
      <c r="C642" s="170">
        <v>1</v>
      </c>
      <c r="D642" s="200" t="s">
        <v>22</v>
      </c>
      <c r="E642" s="170" t="s">
        <v>1358</v>
      </c>
      <c r="F642" s="171">
        <v>545.5</v>
      </c>
      <c r="G642" s="172">
        <f t="shared" si="152"/>
        <v>0.08</v>
      </c>
      <c r="H642" s="173">
        <f t="shared" si="145"/>
        <v>501.86</v>
      </c>
      <c r="I642" s="173" t="s">
        <v>1356</v>
      </c>
      <c r="J642" s="174">
        <f t="shared" si="153"/>
        <v>27.5</v>
      </c>
      <c r="K642" s="174">
        <f t="shared" si="147"/>
        <v>529.36</v>
      </c>
      <c r="L642" s="136">
        <v>12</v>
      </c>
      <c r="M642" s="128">
        <v>0.25</v>
      </c>
      <c r="N642" s="152" t="s">
        <v>1357</v>
      </c>
      <c r="O642" s="153" t="s">
        <v>1261</v>
      </c>
      <c r="P642" s="153" t="s">
        <v>27</v>
      </c>
      <c r="Q642" s="194" t="s">
        <v>1358</v>
      </c>
      <c r="R642" s="195" t="s">
        <v>1359</v>
      </c>
      <c r="S642" s="196">
        <v>1</v>
      </c>
      <c r="T642" s="197" t="s">
        <v>22</v>
      </c>
      <c r="U642" s="196" t="s">
        <v>1358</v>
      </c>
      <c r="V642" s="198">
        <v>545.5</v>
      </c>
      <c r="W642" s="199">
        <f t="shared" si="154"/>
        <v>0.08</v>
      </c>
      <c r="X642" s="173">
        <f t="shared" si="149"/>
        <v>501.86</v>
      </c>
      <c r="Y642" s="173" t="s">
        <v>1356</v>
      </c>
      <c r="Z642" s="174">
        <f t="shared" si="155"/>
        <v>27.5</v>
      </c>
      <c r="AA642" s="174">
        <f t="shared" si="151"/>
        <v>529.36</v>
      </c>
      <c r="AB642" s="136">
        <v>12</v>
      </c>
      <c r="AC642" s="128">
        <v>0.25</v>
      </c>
      <c r="AD642" s="234" t="s">
        <v>1357</v>
      </c>
      <c r="AE642" s="153" t="s">
        <v>1261</v>
      </c>
      <c r="AF642" s="153" t="s">
        <v>27</v>
      </c>
    </row>
    <row r="643" spans="1:32">
      <c r="A643" s="176" t="s">
        <v>1360</v>
      </c>
      <c r="B643" s="169" t="s">
        <v>1361</v>
      </c>
      <c r="C643" s="170">
        <v>1</v>
      </c>
      <c r="D643" s="200" t="s">
        <v>22</v>
      </c>
      <c r="E643" s="170" t="s">
        <v>1360</v>
      </c>
      <c r="F643" s="171">
        <v>545.5</v>
      </c>
      <c r="G643" s="172">
        <f t="shared" si="152"/>
        <v>0.08</v>
      </c>
      <c r="H643" s="173">
        <f t="shared" si="145"/>
        <v>501.86</v>
      </c>
      <c r="I643" s="173" t="s">
        <v>1356</v>
      </c>
      <c r="J643" s="174">
        <f t="shared" si="153"/>
        <v>27.5</v>
      </c>
      <c r="K643" s="174">
        <f t="shared" si="147"/>
        <v>529.36</v>
      </c>
      <c r="L643" s="136">
        <v>12</v>
      </c>
      <c r="M643" s="128">
        <v>0.25</v>
      </c>
      <c r="N643" s="152" t="s">
        <v>1357</v>
      </c>
      <c r="O643" s="153" t="s">
        <v>1261</v>
      </c>
      <c r="P643" s="153" t="s">
        <v>27</v>
      </c>
      <c r="Q643" s="194" t="s">
        <v>1360</v>
      </c>
      <c r="R643" s="195" t="s">
        <v>1361</v>
      </c>
      <c r="S643" s="196">
        <v>1</v>
      </c>
      <c r="T643" s="197" t="s">
        <v>22</v>
      </c>
      <c r="U643" s="196" t="s">
        <v>1360</v>
      </c>
      <c r="V643" s="198">
        <v>545.5</v>
      </c>
      <c r="W643" s="199">
        <f t="shared" si="154"/>
        <v>0.08</v>
      </c>
      <c r="X643" s="173">
        <f t="shared" si="149"/>
        <v>501.86</v>
      </c>
      <c r="Y643" s="173" t="s">
        <v>1356</v>
      </c>
      <c r="Z643" s="174">
        <f t="shared" si="155"/>
        <v>27.5</v>
      </c>
      <c r="AA643" s="174">
        <f t="shared" si="151"/>
        <v>529.36</v>
      </c>
      <c r="AB643" s="136">
        <v>12</v>
      </c>
      <c r="AC643" s="128">
        <v>0.25</v>
      </c>
      <c r="AD643" s="234" t="s">
        <v>1357</v>
      </c>
      <c r="AE643" s="153" t="s">
        <v>1261</v>
      </c>
      <c r="AF643" s="153" t="s">
        <v>27</v>
      </c>
    </row>
    <row r="644" spans="1:32">
      <c r="A644" s="176" t="s">
        <v>1362</v>
      </c>
      <c r="B644" s="169" t="s">
        <v>1363</v>
      </c>
      <c r="C644" s="170">
        <v>1</v>
      </c>
      <c r="D644" s="200" t="s">
        <v>22</v>
      </c>
      <c r="E644" s="170" t="s">
        <v>1362</v>
      </c>
      <c r="F644" s="171">
        <v>545.5</v>
      </c>
      <c r="G644" s="172">
        <f t="shared" si="152"/>
        <v>0.08</v>
      </c>
      <c r="H644" s="173">
        <f t="shared" ref="H644:H645" si="156">F644-(F644*G644)</f>
        <v>501.86</v>
      </c>
      <c r="I644" s="173" t="s">
        <v>1356</v>
      </c>
      <c r="J644" s="174">
        <f t="shared" si="153"/>
        <v>27.5</v>
      </c>
      <c r="K644" s="174">
        <f t="shared" ref="K644:K645" si="157">H644+J644</f>
        <v>529.36</v>
      </c>
      <c r="L644" s="136">
        <v>12</v>
      </c>
      <c r="M644" s="128">
        <v>0.25</v>
      </c>
      <c r="N644" s="152" t="s">
        <v>1357</v>
      </c>
      <c r="O644" s="153" t="s">
        <v>1261</v>
      </c>
      <c r="P644" s="153" t="s">
        <v>27</v>
      </c>
      <c r="Q644" s="194" t="s">
        <v>1362</v>
      </c>
      <c r="R644" s="195" t="s">
        <v>1363</v>
      </c>
      <c r="S644" s="196">
        <v>1</v>
      </c>
      <c r="T644" s="197" t="s">
        <v>22</v>
      </c>
      <c r="U644" s="196" t="s">
        <v>1362</v>
      </c>
      <c r="V644" s="198">
        <v>545.5</v>
      </c>
      <c r="W644" s="199">
        <f t="shared" si="154"/>
        <v>0.08</v>
      </c>
      <c r="X644" s="173">
        <f t="shared" si="149"/>
        <v>501.86</v>
      </c>
      <c r="Y644" s="173" t="s">
        <v>1356</v>
      </c>
      <c r="Z644" s="174">
        <f t="shared" si="155"/>
        <v>27.5</v>
      </c>
      <c r="AA644" s="174">
        <f t="shared" si="151"/>
        <v>529.36</v>
      </c>
      <c r="AB644" s="136">
        <v>12</v>
      </c>
      <c r="AC644" s="128">
        <v>0.25</v>
      </c>
      <c r="AD644" s="234" t="s">
        <v>1357</v>
      </c>
      <c r="AE644" s="153" t="s">
        <v>1261</v>
      </c>
      <c r="AF644" s="153" t="s">
        <v>27</v>
      </c>
    </row>
    <row r="645" spans="1:32">
      <c r="A645" s="176" t="s">
        <v>1364</v>
      </c>
      <c r="B645" s="169" t="s">
        <v>1365</v>
      </c>
      <c r="C645" s="170">
        <v>1</v>
      </c>
      <c r="D645" s="200" t="s">
        <v>22</v>
      </c>
      <c r="E645" s="170" t="s">
        <v>1364</v>
      </c>
      <c r="F645" s="171">
        <v>545.5</v>
      </c>
      <c r="G645" s="172">
        <f t="shared" si="152"/>
        <v>0.08</v>
      </c>
      <c r="H645" s="173">
        <f t="shared" si="156"/>
        <v>501.86</v>
      </c>
      <c r="I645" s="173" t="s">
        <v>1356</v>
      </c>
      <c r="J645" s="174">
        <f t="shared" si="153"/>
        <v>27.5</v>
      </c>
      <c r="K645" s="174">
        <f t="shared" si="157"/>
        <v>529.36</v>
      </c>
      <c r="L645" s="136">
        <v>12</v>
      </c>
      <c r="M645" s="128">
        <v>0.25</v>
      </c>
      <c r="N645" s="152" t="s">
        <v>1357</v>
      </c>
      <c r="O645" s="153" t="s">
        <v>1261</v>
      </c>
      <c r="P645" s="153" t="s">
        <v>27</v>
      </c>
      <c r="Q645" s="194" t="s">
        <v>1364</v>
      </c>
      <c r="R645" s="195" t="s">
        <v>1365</v>
      </c>
      <c r="S645" s="196">
        <v>1</v>
      </c>
      <c r="T645" s="197" t="s">
        <v>22</v>
      </c>
      <c r="U645" s="196" t="s">
        <v>1364</v>
      </c>
      <c r="V645" s="198">
        <v>545.5</v>
      </c>
      <c r="W645" s="199">
        <f t="shared" si="154"/>
        <v>0.08</v>
      </c>
      <c r="X645" s="173">
        <f t="shared" si="149"/>
        <v>501.86</v>
      </c>
      <c r="Y645" s="173" t="s">
        <v>1356</v>
      </c>
      <c r="Z645" s="174">
        <f t="shared" si="155"/>
        <v>27.5</v>
      </c>
      <c r="AA645" s="174">
        <f t="shared" si="151"/>
        <v>529.36</v>
      </c>
      <c r="AB645" s="136">
        <v>12</v>
      </c>
      <c r="AC645" s="128">
        <v>0.25</v>
      </c>
      <c r="AD645" s="234" t="s">
        <v>1357</v>
      </c>
      <c r="AE645" s="153" t="s">
        <v>1261</v>
      </c>
      <c r="AF645" s="153" t="s">
        <v>27</v>
      </c>
    </row>
    <row r="646" spans="1:32">
      <c r="A646" s="176" t="s">
        <v>1366</v>
      </c>
      <c r="B646" s="169" t="s">
        <v>1367</v>
      </c>
      <c r="C646" s="170">
        <v>1</v>
      </c>
      <c r="D646" s="200" t="s">
        <v>22</v>
      </c>
      <c r="E646" s="170" t="s">
        <v>1366</v>
      </c>
      <c r="F646" s="171">
        <v>685.17</v>
      </c>
      <c r="G646" s="172">
        <f t="shared" si="152"/>
        <v>0.08</v>
      </c>
      <c r="H646" s="173">
        <f t="shared" si="145"/>
        <v>630.35640000000001</v>
      </c>
      <c r="I646" s="173" t="s">
        <v>1356</v>
      </c>
      <c r="J646" s="174">
        <f t="shared" si="153"/>
        <v>27.5</v>
      </c>
      <c r="K646" s="174">
        <f t="shared" si="147"/>
        <v>657.85640000000001</v>
      </c>
      <c r="L646" s="136">
        <v>14</v>
      </c>
      <c r="M646" s="128">
        <v>0.25</v>
      </c>
      <c r="N646" s="152" t="s">
        <v>1368</v>
      </c>
      <c r="O646" s="153" t="s">
        <v>1261</v>
      </c>
      <c r="P646" s="153" t="s">
        <v>27</v>
      </c>
      <c r="Q646" s="194" t="s">
        <v>1366</v>
      </c>
      <c r="R646" s="195" t="s">
        <v>1367</v>
      </c>
      <c r="S646" s="196">
        <v>1</v>
      </c>
      <c r="T646" s="197" t="s">
        <v>22</v>
      </c>
      <c r="U646" s="196" t="s">
        <v>1366</v>
      </c>
      <c r="V646" s="198">
        <v>685.17</v>
      </c>
      <c r="W646" s="199">
        <f t="shared" si="154"/>
        <v>0.08</v>
      </c>
      <c r="X646" s="173">
        <f t="shared" si="149"/>
        <v>630.35640000000001</v>
      </c>
      <c r="Y646" s="173" t="s">
        <v>1356</v>
      </c>
      <c r="Z646" s="174">
        <f t="shared" si="155"/>
        <v>27.5</v>
      </c>
      <c r="AA646" s="174">
        <f t="shared" si="151"/>
        <v>657.85640000000001</v>
      </c>
      <c r="AB646" s="136">
        <v>14</v>
      </c>
      <c r="AC646" s="128">
        <v>0.25</v>
      </c>
      <c r="AD646" s="234" t="s">
        <v>1368</v>
      </c>
      <c r="AE646" s="153" t="s">
        <v>1261</v>
      </c>
      <c r="AF646" s="153" t="s">
        <v>27</v>
      </c>
    </row>
    <row r="647" spans="1:32">
      <c r="A647" s="176" t="s">
        <v>1369</v>
      </c>
      <c r="B647" s="169" t="s">
        <v>1370</v>
      </c>
      <c r="C647" s="170">
        <v>1</v>
      </c>
      <c r="D647" s="200" t="s">
        <v>22</v>
      </c>
      <c r="E647" s="170" t="s">
        <v>1369</v>
      </c>
      <c r="F647" s="171">
        <v>685.17</v>
      </c>
      <c r="G647" s="172">
        <f t="shared" si="152"/>
        <v>0.08</v>
      </c>
      <c r="H647" s="173">
        <f t="shared" si="145"/>
        <v>630.35640000000001</v>
      </c>
      <c r="I647" s="173" t="s">
        <v>1356</v>
      </c>
      <c r="J647" s="174">
        <f t="shared" si="153"/>
        <v>27.5</v>
      </c>
      <c r="K647" s="174">
        <f t="shared" si="147"/>
        <v>657.85640000000001</v>
      </c>
      <c r="L647" s="136">
        <v>14</v>
      </c>
      <c r="M647" s="128">
        <v>0.25</v>
      </c>
      <c r="N647" s="152" t="s">
        <v>1368</v>
      </c>
      <c r="O647" s="153" t="s">
        <v>1261</v>
      </c>
      <c r="P647" s="153" t="s">
        <v>27</v>
      </c>
      <c r="Q647" s="194" t="s">
        <v>1369</v>
      </c>
      <c r="R647" s="195" t="s">
        <v>1370</v>
      </c>
      <c r="S647" s="196">
        <v>1</v>
      </c>
      <c r="T647" s="197" t="s">
        <v>22</v>
      </c>
      <c r="U647" s="196" t="s">
        <v>1369</v>
      </c>
      <c r="V647" s="198">
        <v>685.17</v>
      </c>
      <c r="W647" s="199">
        <f t="shared" si="154"/>
        <v>0.08</v>
      </c>
      <c r="X647" s="173">
        <f t="shared" si="149"/>
        <v>630.35640000000001</v>
      </c>
      <c r="Y647" s="173" t="s">
        <v>1356</v>
      </c>
      <c r="Z647" s="174">
        <f t="shared" si="155"/>
        <v>27.5</v>
      </c>
      <c r="AA647" s="174">
        <f t="shared" si="151"/>
        <v>657.85640000000001</v>
      </c>
      <c r="AB647" s="136">
        <v>14</v>
      </c>
      <c r="AC647" s="128">
        <v>0.25</v>
      </c>
      <c r="AD647" s="234" t="s">
        <v>1368</v>
      </c>
      <c r="AE647" s="153" t="s">
        <v>1261</v>
      </c>
      <c r="AF647" s="153" t="s">
        <v>27</v>
      </c>
    </row>
    <row r="648" spans="1:32">
      <c r="A648" s="176" t="s">
        <v>1371</v>
      </c>
      <c r="B648" s="169" t="s">
        <v>1372</v>
      </c>
      <c r="C648" s="170">
        <v>1</v>
      </c>
      <c r="D648" s="200" t="s">
        <v>22</v>
      </c>
      <c r="E648" s="170" t="s">
        <v>1371</v>
      </c>
      <c r="F648" s="171">
        <v>685.17</v>
      </c>
      <c r="G648" s="172">
        <f t="shared" si="152"/>
        <v>0.08</v>
      </c>
      <c r="H648" s="173">
        <f t="shared" si="145"/>
        <v>630.35640000000001</v>
      </c>
      <c r="I648" s="173" t="s">
        <v>1356</v>
      </c>
      <c r="J648" s="174">
        <f t="shared" si="153"/>
        <v>27.5</v>
      </c>
      <c r="K648" s="174">
        <f t="shared" si="147"/>
        <v>657.85640000000001</v>
      </c>
      <c r="L648" s="136">
        <v>14</v>
      </c>
      <c r="M648" s="128">
        <v>0.25</v>
      </c>
      <c r="N648" s="152" t="s">
        <v>1368</v>
      </c>
      <c r="O648" s="153" t="s">
        <v>1261</v>
      </c>
      <c r="P648" s="153" t="s">
        <v>27</v>
      </c>
      <c r="Q648" s="194" t="s">
        <v>1371</v>
      </c>
      <c r="R648" s="195" t="s">
        <v>1372</v>
      </c>
      <c r="S648" s="196">
        <v>1</v>
      </c>
      <c r="T648" s="197" t="s">
        <v>22</v>
      </c>
      <c r="U648" s="196" t="s">
        <v>1371</v>
      </c>
      <c r="V648" s="198">
        <v>685.17</v>
      </c>
      <c r="W648" s="199">
        <f t="shared" si="154"/>
        <v>0.08</v>
      </c>
      <c r="X648" s="173">
        <f t="shared" si="149"/>
        <v>630.35640000000001</v>
      </c>
      <c r="Y648" s="173" t="s">
        <v>1356</v>
      </c>
      <c r="Z648" s="174">
        <f t="shared" si="155"/>
        <v>27.5</v>
      </c>
      <c r="AA648" s="174">
        <f t="shared" si="151"/>
        <v>657.85640000000001</v>
      </c>
      <c r="AB648" s="136">
        <v>14</v>
      </c>
      <c r="AC648" s="128">
        <v>0.25</v>
      </c>
      <c r="AD648" s="234" t="s">
        <v>1368</v>
      </c>
      <c r="AE648" s="153" t="s">
        <v>1261</v>
      </c>
      <c r="AF648" s="153" t="s">
        <v>27</v>
      </c>
    </row>
    <row r="649" spans="1:32">
      <c r="A649" s="176" t="s">
        <v>1373</v>
      </c>
      <c r="B649" s="169" t="s">
        <v>1374</v>
      </c>
      <c r="C649" s="170">
        <v>1</v>
      </c>
      <c r="D649" s="200" t="s">
        <v>22</v>
      </c>
      <c r="E649" s="170" t="s">
        <v>1373</v>
      </c>
      <c r="F649" s="171">
        <v>685.17</v>
      </c>
      <c r="G649" s="172">
        <f t="shared" si="152"/>
        <v>0.08</v>
      </c>
      <c r="H649" s="173">
        <f t="shared" ref="H649:H650" si="158">F649-(F649*G649)</f>
        <v>630.35640000000001</v>
      </c>
      <c r="I649" s="173" t="s">
        <v>1356</v>
      </c>
      <c r="J649" s="174">
        <f t="shared" si="153"/>
        <v>27.5</v>
      </c>
      <c r="K649" s="174">
        <f t="shared" ref="K649:K650" si="159">H649+J649</f>
        <v>657.85640000000001</v>
      </c>
      <c r="L649" s="136">
        <v>14</v>
      </c>
      <c r="M649" s="128">
        <v>0.25</v>
      </c>
      <c r="N649" s="152" t="s">
        <v>1368</v>
      </c>
      <c r="O649" s="153" t="s">
        <v>1261</v>
      </c>
      <c r="P649" s="153" t="s">
        <v>27</v>
      </c>
      <c r="Q649" s="194" t="s">
        <v>1373</v>
      </c>
      <c r="R649" s="195" t="s">
        <v>1374</v>
      </c>
      <c r="S649" s="196">
        <v>1</v>
      </c>
      <c r="T649" s="197" t="s">
        <v>22</v>
      </c>
      <c r="U649" s="196" t="s">
        <v>1373</v>
      </c>
      <c r="V649" s="198">
        <v>685.17</v>
      </c>
      <c r="W649" s="199">
        <f t="shared" si="154"/>
        <v>0.08</v>
      </c>
      <c r="X649" s="173">
        <f t="shared" si="149"/>
        <v>630.35640000000001</v>
      </c>
      <c r="Y649" s="173" t="s">
        <v>1356</v>
      </c>
      <c r="Z649" s="174">
        <f t="shared" si="155"/>
        <v>27.5</v>
      </c>
      <c r="AA649" s="174">
        <f t="shared" si="151"/>
        <v>657.85640000000001</v>
      </c>
      <c r="AB649" s="136">
        <v>14</v>
      </c>
      <c r="AC649" s="128">
        <v>0.25</v>
      </c>
      <c r="AD649" s="234" t="s">
        <v>1368</v>
      </c>
      <c r="AE649" s="153" t="s">
        <v>1261</v>
      </c>
      <c r="AF649" s="153" t="s">
        <v>27</v>
      </c>
    </row>
    <row r="650" spans="1:32">
      <c r="A650" s="176" t="s">
        <v>1375</v>
      </c>
      <c r="B650" s="169" t="s">
        <v>1376</v>
      </c>
      <c r="C650" s="170">
        <v>1</v>
      </c>
      <c r="D650" s="200" t="s">
        <v>22</v>
      </c>
      <c r="E650" s="170" t="s">
        <v>1375</v>
      </c>
      <c r="F650" s="171">
        <v>685.17</v>
      </c>
      <c r="G650" s="172">
        <f t="shared" si="152"/>
        <v>0.08</v>
      </c>
      <c r="H650" s="173">
        <f t="shared" si="158"/>
        <v>630.35640000000001</v>
      </c>
      <c r="I650" s="173" t="s">
        <v>1356</v>
      </c>
      <c r="J650" s="174">
        <f t="shared" si="153"/>
        <v>27.5</v>
      </c>
      <c r="K650" s="174">
        <f t="shared" si="159"/>
        <v>657.85640000000001</v>
      </c>
      <c r="L650" s="136">
        <v>14</v>
      </c>
      <c r="M650" s="128">
        <v>0.25</v>
      </c>
      <c r="N650" s="152" t="s">
        <v>1368</v>
      </c>
      <c r="O650" s="153" t="s">
        <v>1261</v>
      </c>
      <c r="P650" s="153" t="s">
        <v>27</v>
      </c>
      <c r="Q650" s="194" t="s">
        <v>1375</v>
      </c>
      <c r="R650" s="195" t="s">
        <v>1376</v>
      </c>
      <c r="S650" s="196">
        <v>1</v>
      </c>
      <c r="T650" s="197" t="s">
        <v>22</v>
      </c>
      <c r="U650" s="196" t="s">
        <v>1375</v>
      </c>
      <c r="V650" s="198">
        <v>685.17</v>
      </c>
      <c r="W650" s="199">
        <f t="shared" si="154"/>
        <v>0.08</v>
      </c>
      <c r="X650" s="173">
        <f t="shared" si="149"/>
        <v>630.35640000000001</v>
      </c>
      <c r="Y650" s="173" t="s">
        <v>1356</v>
      </c>
      <c r="Z650" s="174">
        <f t="shared" si="155"/>
        <v>27.5</v>
      </c>
      <c r="AA650" s="174">
        <f t="shared" si="151"/>
        <v>657.85640000000001</v>
      </c>
      <c r="AB650" s="136">
        <v>14</v>
      </c>
      <c r="AC650" s="128">
        <v>0.25</v>
      </c>
      <c r="AD650" s="234" t="s">
        <v>1368</v>
      </c>
      <c r="AE650" s="153" t="s">
        <v>1261</v>
      </c>
      <c r="AF650" s="153" t="s">
        <v>27</v>
      </c>
    </row>
    <row r="651" spans="1:32">
      <c r="A651" s="176" t="s">
        <v>1377</v>
      </c>
      <c r="B651" s="169" t="s">
        <v>1378</v>
      </c>
      <c r="C651" s="170">
        <v>1</v>
      </c>
      <c r="D651" s="171" t="s">
        <v>22</v>
      </c>
      <c r="E651" s="170" t="s">
        <v>1377</v>
      </c>
      <c r="F651" s="171">
        <v>662.17</v>
      </c>
      <c r="G651" s="172">
        <f t="shared" si="152"/>
        <v>0.08</v>
      </c>
      <c r="H651" s="173">
        <f t="shared" si="145"/>
        <v>609.19639999999993</v>
      </c>
      <c r="I651" s="173" t="s">
        <v>1356</v>
      </c>
      <c r="J651" s="174">
        <f t="shared" si="153"/>
        <v>27.5</v>
      </c>
      <c r="K651" s="174">
        <f t="shared" si="147"/>
        <v>636.69639999999993</v>
      </c>
      <c r="L651" s="136">
        <v>12</v>
      </c>
      <c r="M651" s="128">
        <v>0.25</v>
      </c>
      <c r="N651" s="152" t="s">
        <v>1379</v>
      </c>
      <c r="O651" s="153" t="s">
        <v>1261</v>
      </c>
      <c r="P651" s="153" t="s">
        <v>27</v>
      </c>
      <c r="Q651" s="194" t="s">
        <v>1377</v>
      </c>
      <c r="R651" s="195" t="s">
        <v>1378</v>
      </c>
      <c r="S651" s="196">
        <v>1</v>
      </c>
      <c r="T651" s="198" t="s">
        <v>22</v>
      </c>
      <c r="U651" s="196" t="s">
        <v>1377</v>
      </c>
      <c r="V651" s="198">
        <v>662.17</v>
      </c>
      <c r="W651" s="199">
        <f t="shared" si="154"/>
        <v>0.08</v>
      </c>
      <c r="X651" s="173">
        <f t="shared" si="149"/>
        <v>609.19639999999993</v>
      </c>
      <c r="Y651" s="173" t="s">
        <v>1356</v>
      </c>
      <c r="Z651" s="174">
        <f t="shared" si="155"/>
        <v>27.5</v>
      </c>
      <c r="AA651" s="174">
        <f t="shared" si="151"/>
        <v>636.69639999999993</v>
      </c>
      <c r="AB651" s="136">
        <v>12</v>
      </c>
      <c r="AC651" s="128">
        <v>0.25</v>
      </c>
      <c r="AD651" s="234" t="s">
        <v>1379</v>
      </c>
      <c r="AE651" s="153" t="s">
        <v>1261</v>
      </c>
      <c r="AF651" s="153" t="s">
        <v>27</v>
      </c>
    </row>
    <row r="652" spans="1:32">
      <c r="A652" s="176" t="s">
        <v>1380</v>
      </c>
      <c r="B652" s="169" t="s">
        <v>1381</v>
      </c>
      <c r="C652" s="170">
        <v>1</v>
      </c>
      <c r="D652" s="171" t="s">
        <v>22</v>
      </c>
      <c r="E652" s="170" t="s">
        <v>1380</v>
      </c>
      <c r="F652" s="171">
        <v>662.17</v>
      </c>
      <c r="G652" s="172">
        <f t="shared" si="152"/>
        <v>0.08</v>
      </c>
      <c r="H652" s="173">
        <f t="shared" si="145"/>
        <v>609.19639999999993</v>
      </c>
      <c r="I652" s="173" t="s">
        <v>1356</v>
      </c>
      <c r="J652" s="174">
        <f t="shared" si="153"/>
        <v>27.5</v>
      </c>
      <c r="K652" s="174">
        <f t="shared" si="147"/>
        <v>636.69639999999993</v>
      </c>
      <c r="L652" s="136">
        <v>12</v>
      </c>
      <c r="M652" s="128">
        <v>0.25</v>
      </c>
      <c r="N652" s="152" t="s">
        <v>1379</v>
      </c>
      <c r="O652" s="153" t="s">
        <v>1261</v>
      </c>
      <c r="P652" s="153" t="s">
        <v>27</v>
      </c>
      <c r="Q652" s="194" t="s">
        <v>1380</v>
      </c>
      <c r="R652" s="195" t="s">
        <v>1381</v>
      </c>
      <c r="S652" s="196">
        <v>1</v>
      </c>
      <c r="T652" s="198" t="s">
        <v>22</v>
      </c>
      <c r="U652" s="196" t="s">
        <v>1380</v>
      </c>
      <c r="V652" s="198">
        <v>662.17</v>
      </c>
      <c r="W652" s="199">
        <f t="shared" si="154"/>
        <v>0.08</v>
      </c>
      <c r="X652" s="173">
        <f t="shared" si="149"/>
        <v>609.19639999999993</v>
      </c>
      <c r="Y652" s="173" t="s">
        <v>1356</v>
      </c>
      <c r="Z652" s="174">
        <f t="shared" si="155"/>
        <v>27.5</v>
      </c>
      <c r="AA652" s="174">
        <f t="shared" si="151"/>
        <v>636.69639999999993</v>
      </c>
      <c r="AB652" s="136">
        <v>12</v>
      </c>
      <c r="AC652" s="128">
        <v>0.25</v>
      </c>
      <c r="AD652" s="234" t="s">
        <v>1379</v>
      </c>
      <c r="AE652" s="153" t="s">
        <v>1261</v>
      </c>
      <c r="AF652" s="153" t="s">
        <v>27</v>
      </c>
    </row>
    <row r="653" spans="1:32">
      <c r="A653" s="176" t="s">
        <v>1382</v>
      </c>
      <c r="B653" s="169" t="s">
        <v>1383</v>
      </c>
      <c r="C653" s="170">
        <v>1</v>
      </c>
      <c r="D653" s="171" t="s">
        <v>22</v>
      </c>
      <c r="E653" s="170" t="s">
        <v>1382</v>
      </c>
      <c r="F653" s="171">
        <v>662.17</v>
      </c>
      <c r="G653" s="172">
        <f t="shared" si="152"/>
        <v>0.08</v>
      </c>
      <c r="H653" s="173">
        <f t="shared" si="145"/>
        <v>609.19639999999993</v>
      </c>
      <c r="I653" s="173" t="s">
        <v>1356</v>
      </c>
      <c r="J653" s="174">
        <f t="shared" si="153"/>
        <v>27.5</v>
      </c>
      <c r="K653" s="174">
        <f t="shared" si="147"/>
        <v>636.69639999999993</v>
      </c>
      <c r="L653" s="136">
        <v>12</v>
      </c>
      <c r="M653" s="128">
        <v>0.25</v>
      </c>
      <c r="N653" s="152" t="s">
        <v>1379</v>
      </c>
      <c r="O653" s="153" t="s">
        <v>1261</v>
      </c>
      <c r="P653" s="153" t="s">
        <v>27</v>
      </c>
      <c r="Q653" s="194" t="s">
        <v>1382</v>
      </c>
      <c r="R653" s="195" t="s">
        <v>1383</v>
      </c>
      <c r="S653" s="196">
        <v>1</v>
      </c>
      <c r="T653" s="198" t="s">
        <v>22</v>
      </c>
      <c r="U653" s="196" t="s">
        <v>1382</v>
      </c>
      <c r="V653" s="198">
        <v>662.17</v>
      </c>
      <c r="W653" s="199">
        <f t="shared" si="154"/>
        <v>0.08</v>
      </c>
      <c r="X653" s="173">
        <f t="shared" si="149"/>
        <v>609.19639999999993</v>
      </c>
      <c r="Y653" s="173" t="s">
        <v>1356</v>
      </c>
      <c r="Z653" s="174">
        <f t="shared" si="155"/>
        <v>27.5</v>
      </c>
      <c r="AA653" s="174">
        <f t="shared" si="151"/>
        <v>636.69639999999993</v>
      </c>
      <c r="AB653" s="136">
        <v>12</v>
      </c>
      <c r="AC653" s="128">
        <v>0.25</v>
      </c>
      <c r="AD653" s="234" t="s">
        <v>1379</v>
      </c>
      <c r="AE653" s="153" t="s">
        <v>1261</v>
      </c>
      <c r="AF653" s="153" t="s">
        <v>27</v>
      </c>
    </row>
    <row r="654" spans="1:32">
      <c r="A654" s="176" t="s">
        <v>1384</v>
      </c>
      <c r="B654" s="169" t="s">
        <v>1385</v>
      </c>
      <c r="C654" s="170">
        <v>1</v>
      </c>
      <c r="D654" s="171" t="s">
        <v>22</v>
      </c>
      <c r="E654" s="170" t="s">
        <v>1384</v>
      </c>
      <c r="F654" s="171">
        <v>662.17</v>
      </c>
      <c r="G654" s="172">
        <f t="shared" si="152"/>
        <v>0.08</v>
      </c>
      <c r="H654" s="173">
        <f t="shared" ref="H654:H655" si="160">F654-(F654*G654)</f>
        <v>609.19639999999993</v>
      </c>
      <c r="I654" s="173" t="s">
        <v>1356</v>
      </c>
      <c r="J654" s="174">
        <f t="shared" si="153"/>
        <v>27.5</v>
      </c>
      <c r="K654" s="174">
        <f t="shared" ref="K654:K655" si="161">H654+J654</f>
        <v>636.69639999999993</v>
      </c>
      <c r="L654" s="136">
        <v>12</v>
      </c>
      <c r="M654" s="128">
        <v>0.25</v>
      </c>
      <c r="N654" s="152" t="s">
        <v>1379</v>
      </c>
      <c r="O654" s="153" t="s">
        <v>1261</v>
      </c>
      <c r="P654" s="153" t="s">
        <v>27</v>
      </c>
      <c r="Q654" s="194" t="s">
        <v>1384</v>
      </c>
      <c r="R654" s="195" t="s">
        <v>1385</v>
      </c>
      <c r="S654" s="196">
        <v>1</v>
      </c>
      <c r="T654" s="198" t="s">
        <v>22</v>
      </c>
      <c r="U654" s="196" t="s">
        <v>1384</v>
      </c>
      <c r="V654" s="198">
        <v>662.17</v>
      </c>
      <c r="W654" s="199">
        <f t="shared" si="154"/>
        <v>0.08</v>
      </c>
      <c r="X654" s="173">
        <f t="shared" si="149"/>
        <v>609.19639999999993</v>
      </c>
      <c r="Y654" s="173" t="s">
        <v>1356</v>
      </c>
      <c r="Z654" s="174">
        <f t="shared" si="155"/>
        <v>27.5</v>
      </c>
      <c r="AA654" s="174">
        <f t="shared" si="151"/>
        <v>636.69639999999993</v>
      </c>
      <c r="AB654" s="136">
        <v>12</v>
      </c>
      <c r="AC654" s="128">
        <v>0.25</v>
      </c>
      <c r="AD654" s="234" t="s">
        <v>1379</v>
      </c>
      <c r="AE654" s="153" t="s">
        <v>1261</v>
      </c>
      <c r="AF654" s="153" t="s">
        <v>27</v>
      </c>
    </row>
    <row r="655" spans="1:32">
      <c r="A655" s="176" t="s">
        <v>1386</v>
      </c>
      <c r="B655" s="169" t="s">
        <v>1387</v>
      </c>
      <c r="C655" s="170">
        <v>1</v>
      </c>
      <c r="D655" s="171" t="s">
        <v>22</v>
      </c>
      <c r="E655" s="170" t="s">
        <v>1386</v>
      </c>
      <c r="F655" s="171">
        <v>662.17</v>
      </c>
      <c r="G655" s="172">
        <f t="shared" si="152"/>
        <v>0.08</v>
      </c>
      <c r="H655" s="173">
        <f t="shared" si="160"/>
        <v>609.19639999999993</v>
      </c>
      <c r="I655" s="173" t="s">
        <v>1356</v>
      </c>
      <c r="J655" s="174">
        <f t="shared" si="153"/>
        <v>27.5</v>
      </c>
      <c r="K655" s="174">
        <f t="shared" si="161"/>
        <v>636.69639999999993</v>
      </c>
      <c r="L655" s="136">
        <v>12</v>
      </c>
      <c r="M655" s="128">
        <v>0.25</v>
      </c>
      <c r="N655" s="152" t="s">
        <v>1379</v>
      </c>
      <c r="O655" s="153" t="s">
        <v>1261</v>
      </c>
      <c r="P655" s="153" t="s">
        <v>27</v>
      </c>
      <c r="Q655" s="194" t="s">
        <v>1386</v>
      </c>
      <c r="R655" s="195" t="s">
        <v>1387</v>
      </c>
      <c r="S655" s="196">
        <v>1</v>
      </c>
      <c r="T655" s="198" t="s">
        <v>22</v>
      </c>
      <c r="U655" s="196" t="s">
        <v>1386</v>
      </c>
      <c r="V655" s="198">
        <v>662.17</v>
      </c>
      <c r="W655" s="199">
        <f t="shared" si="154"/>
        <v>0.08</v>
      </c>
      <c r="X655" s="173">
        <f t="shared" si="149"/>
        <v>609.19639999999993</v>
      </c>
      <c r="Y655" s="173" t="s">
        <v>1356</v>
      </c>
      <c r="Z655" s="174">
        <f t="shared" si="155"/>
        <v>27.5</v>
      </c>
      <c r="AA655" s="174">
        <f t="shared" si="151"/>
        <v>636.69639999999993</v>
      </c>
      <c r="AB655" s="136">
        <v>12</v>
      </c>
      <c r="AC655" s="128">
        <v>0.25</v>
      </c>
      <c r="AD655" s="234" t="s">
        <v>1379</v>
      </c>
      <c r="AE655" s="153" t="s">
        <v>1261</v>
      </c>
      <c r="AF655" s="153" t="s">
        <v>27</v>
      </c>
    </row>
    <row r="656" spans="1:32">
      <c r="A656" s="176" t="s">
        <v>1388</v>
      </c>
      <c r="B656" s="169" t="s">
        <v>1389</v>
      </c>
      <c r="C656" s="170">
        <v>1</v>
      </c>
      <c r="D656" s="200" t="s">
        <v>22</v>
      </c>
      <c r="E656" s="170" t="s">
        <v>1388</v>
      </c>
      <c r="F656" s="171">
        <v>801.83</v>
      </c>
      <c r="G656" s="172">
        <f t="shared" si="152"/>
        <v>0.08</v>
      </c>
      <c r="H656" s="173">
        <f t="shared" si="145"/>
        <v>737.68360000000007</v>
      </c>
      <c r="I656" s="173" t="s">
        <v>1356</v>
      </c>
      <c r="J656" s="174">
        <f t="shared" si="153"/>
        <v>27.5</v>
      </c>
      <c r="K656" s="174">
        <f t="shared" si="147"/>
        <v>765.18360000000007</v>
      </c>
      <c r="L656" s="136">
        <v>14</v>
      </c>
      <c r="M656" s="128">
        <v>0.25</v>
      </c>
      <c r="N656" s="152" t="s">
        <v>1390</v>
      </c>
      <c r="O656" s="153" t="s">
        <v>1261</v>
      </c>
      <c r="P656" s="153" t="s">
        <v>27</v>
      </c>
      <c r="Q656" s="194" t="s">
        <v>1388</v>
      </c>
      <c r="R656" s="195" t="s">
        <v>1389</v>
      </c>
      <c r="S656" s="196">
        <v>1</v>
      </c>
      <c r="T656" s="197" t="s">
        <v>22</v>
      </c>
      <c r="U656" s="196" t="s">
        <v>1388</v>
      </c>
      <c r="V656" s="198">
        <v>801.83</v>
      </c>
      <c r="W656" s="199">
        <f t="shared" si="154"/>
        <v>0.08</v>
      </c>
      <c r="X656" s="173">
        <f t="shared" si="149"/>
        <v>737.68360000000007</v>
      </c>
      <c r="Y656" s="173" t="s">
        <v>1356</v>
      </c>
      <c r="Z656" s="174">
        <f t="shared" si="155"/>
        <v>27.5</v>
      </c>
      <c r="AA656" s="174">
        <f t="shared" si="151"/>
        <v>765.18360000000007</v>
      </c>
      <c r="AB656" s="136">
        <v>14</v>
      </c>
      <c r="AC656" s="128">
        <v>0.25</v>
      </c>
      <c r="AD656" s="234" t="s">
        <v>1390</v>
      </c>
      <c r="AE656" s="153" t="s">
        <v>1261</v>
      </c>
      <c r="AF656" s="153" t="s">
        <v>27</v>
      </c>
    </row>
    <row r="657" spans="1:32">
      <c r="A657" s="176" t="s">
        <v>1391</v>
      </c>
      <c r="B657" s="169" t="s">
        <v>1392</v>
      </c>
      <c r="C657" s="170">
        <v>1</v>
      </c>
      <c r="D657" s="200" t="s">
        <v>22</v>
      </c>
      <c r="E657" s="170" t="s">
        <v>1391</v>
      </c>
      <c r="F657" s="171">
        <v>801.83</v>
      </c>
      <c r="G657" s="172">
        <f t="shared" si="152"/>
        <v>0.08</v>
      </c>
      <c r="H657" s="173">
        <f t="shared" si="145"/>
        <v>737.68360000000007</v>
      </c>
      <c r="I657" s="173" t="s">
        <v>1356</v>
      </c>
      <c r="J657" s="174">
        <f t="shared" si="153"/>
        <v>27.5</v>
      </c>
      <c r="K657" s="174">
        <f t="shared" si="147"/>
        <v>765.18360000000007</v>
      </c>
      <c r="L657" s="136">
        <v>14</v>
      </c>
      <c r="M657" s="128">
        <v>0.25</v>
      </c>
      <c r="N657" s="152" t="s">
        <v>1390</v>
      </c>
      <c r="O657" s="153" t="s">
        <v>1261</v>
      </c>
      <c r="P657" s="153" t="s">
        <v>27</v>
      </c>
      <c r="Q657" s="194" t="s">
        <v>1391</v>
      </c>
      <c r="R657" s="195" t="s">
        <v>1392</v>
      </c>
      <c r="S657" s="196">
        <v>1</v>
      </c>
      <c r="T657" s="197" t="s">
        <v>22</v>
      </c>
      <c r="U657" s="196" t="s">
        <v>1391</v>
      </c>
      <c r="V657" s="198">
        <v>801.83</v>
      </c>
      <c r="W657" s="199">
        <f t="shared" si="154"/>
        <v>0.08</v>
      </c>
      <c r="X657" s="173">
        <f t="shared" si="149"/>
        <v>737.68360000000007</v>
      </c>
      <c r="Y657" s="173" t="s">
        <v>1356</v>
      </c>
      <c r="Z657" s="174">
        <f t="shared" si="155"/>
        <v>27.5</v>
      </c>
      <c r="AA657" s="174">
        <f t="shared" si="151"/>
        <v>765.18360000000007</v>
      </c>
      <c r="AB657" s="136">
        <v>14</v>
      </c>
      <c r="AC657" s="128">
        <v>0.25</v>
      </c>
      <c r="AD657" s="234" t="s">
        <v>1390</v>
      </c>
      <c r="AE657" s="153" t="s">
        <v>1261</v>
      </c>
      <c r="AF657" s="153" t="s">
        <v>27</v>
      </c>
    </row>
    <row r="658" spans="1:32">
      <c r="A658" s="176" t="s">
        <v>1393</v>
      </c>
      <c r="B658" s="169" t="s">
        <v>1394</v>
      </c>
      <c r="C658" s="170">
        <v>1</v>
      </c>
      <c r="D658" s="200" t="s">
        <v>22</v>
      </c>
      <c r="E658" s="170" t="s">
        <v>1393</v>
      </c>
      <c r="F658" s="171">
        <v>801.83</v>
      </c>
      <c r="G658" s="172">
        <f t="shared" si="152"/>
        <v>0.08</v>
      </c>
      <c r="H658" s="173">
        <f t="shared" si="145"/>
        <v>737.68360000000007</v>
      </c>
      <c r="I658" s="173" t="s">
        <v>1356</v>
      </c>
      <c r="J658" s="174">
        <f t="shared" si="153"/>
        <v>27.5</v>
      </c>
      <c r="K658" s="174">
        <f t="shared" si="147"/>
        <v>765.18360000000007</v>
      </c>
      <c r="L658" s="136">
        <v>14</v>
      </c>
      <c r="M658" s="128">
        <v>0.25</v>
      </c>
      <c r="N658" s="152" t="s">
        <v>1390</v>
      </c>
      <c r="O658" s="153" t="s">
        <v>1261</v>
      </c>
      <c r="P658" s="153" t="s">
        <v>27</v>
      </c>
      <c r="Q658" s="194" t="s">
        <v>1393</v>
      </c>
      <c r="R658" s="195" t="s">
        <v>1394</v>
      </c>
      <c r="S658" s="196">
        <v>1</v>
      </c>
      <c r="T658" s="197" t="s">
        <v>22</v>
      </c>
      <c r="U658" s="196" t="s">
        <v>1393</v>
      </c>
      <c r="V658" s="198">
        <v>801.83</v>
      </c>
      <c r="W658" s="199">
        <f t="shared" si="154"/>
        <v>0.08</v>
      </c>
      <c r="X658" s="173">
        <f t="shared" si="149"/>
        <v>737.68360000000007</v>
      </c>
      <c r="Y658" s="173" t="s">
        <v>1356</v>
      </c>
      <c r="Z658" s="174">
        <f t="shared" si="155"/>
        <v>27.5</v>
      </c>
      <c r="AA658" s="174">
        <f t="shared" si="151"/>
        <v>765.18360000000007</v>
      </c>
      <c r="AB658" s="136">
        <v>14</v>
      </c>
      <c r="AC658" s="128">
        <v>0.25</v>
      </c>
      <c r="AD658" s="234" t="s">
        <v>1390</v>
      </c>
      <c r="AE658" s="153" t="s">
        <v>1261</v>
      </c>
      <c r="AF658" s="153" t="s">
        <v>27</v>
      </c>
    </row>
    <row r="659" spans="1:32">
      <c r="A659" s="176" t="s">
        <v>1395</v>
      </c>
      <c r="B659" s="169" t="s">
        <v>1396</v>
      </c>
      <c r="C659" s="170">
        <v>1</v>
      </c>
      <c r="D659" s="200" t="s">
        <v>22</v>
      </c>
      <c r="E659" s="170" t="s">
        <v>1395</v>
      </c>
      <c r="F659" s="171">
        <v>801.83</v>
      </c>
      <c r="G659" s="172">
        <f t="shared" si="152"/>
        <v>0.08</v>
      </c>
      <c r="H659" s="173">
        <f t="shared" ref="H659:H660" si="162">F659-(F659*G659)</f>
        <v>737.68360000000007</v>
      </c>
      <c r="I659" s="173" t="s">
        <v>1356</v>
      </c>
      <c r="J659" s="174">
        <f t="shared" si="153"/>
        <v>27.5</v>
      </c>
      <c r="K659" s="174">
        <f t="shared" ref="K659:K660" si="163">H659+J659</f>
        <v>765.18360000000007</v>
      </c>
      <c r="L659" s="136">
        <v>14</v>
      </c>
      <c r="M659" s="128">
        <v>0.25</v>
      </c>
      <c r="N659" s="152" t="s">
        <v>1390</v>
      </c>
      <c r="O659" s="153" t="s">
        <v>1261</v>
      </c>
      <c r="P659" s="153" t="s">
        <v>27</v>
      </c>
      <c r="Q659" s="194" t="s">
        <v>1395</v>
      </c>
      <c r="R659" s="195" t="s">
        <v>1396</v>
      </c>
      <c r="S659" s="196">
        <v>1</v>
      </c>
      <c r="T659" s="197" t="s">
        <v>22</v>
      </c>
      <c r="U659" s="196" t="s">
        <v>1395</v>
      </c>
      <c r="V659" s="198">
        <v>801.83</v>
      </c>
      <c r="W659" s="199">
        <f t="shared" si="154"/>
        <v>0.08</v>
      </c>
      <c r="X659" s="173">
        <f t="shared" si="149"/>
        <v>737.68360000000007</v>
      </c>
      <c r="Y659" s="173" t="s">
        <v>1356</v>
      </c>
      <c r="Z659" s="174">
        <f t="shared" si="155"/>
        <v>27.5</v>
      </c>
      <c r="AA659" s="174">
        <f t="shared" si="151"/>
        <v>765.18360000000007</v>
      </c>
      <c r="AB659" s="136">
        <v>14</v>
      </c>
      <c r="AC659" s="128">
        <v>0.25</v>
      </c>
      <c r="AD659" s="234" t="s">
        <v>1390</v>
      </c>
      <c r="AE659" s="153" t="s">
        <v>1261</v>
      </c>
      <c r="AF659" s="153" t="s">
        <v>27</v>
      </c>
    </row>
    <row r="660" spans="1:32">
      <c r="A660" s="176" t="s">
        <v>1397</v>
      </c>
      <c r="B660" s="169" t="s">
        <v>1398</v>
      </c>
      <c r="C660" s="170">
        <v>1</v>
      </c>
      <c r="D660" s="200" t="s">
        <v>22</v>
      </c>
      <c r="E660" s="170" t="s">
        <v>1397</v>
      </c>
      <c r="F660" s="171">
        <v>801.83</v>
      </c>
      <c r="G660" s="172">
        <f t="shared" si="152"/>
        <v>0.08</v>
      </c>
      <c r="H660" s="173">
        <f t="shared" si="162"/>
        <v>737.68360000000007</v>
      </c>
      <c r="I660" s="173" t="s">
        <v>1356</v>
      </c>
      <c r="J660" s="174">
        <f t="shared" si="153"/>
        <v>27.5</v>
      </c>
      <c r="K660" s="174">
        <f t="shared" si="163"/>
        <v>765.18360000000007</v>
      </c>
      <c r="L660" s="136">
        <v>14</v>
      </c>
      <c r="M660" s="128">
        <v>0.25</v>
      </c>
      <c r="N660" s="152" t="s">
        <v>1390</v>
      </c>
      <c r="O660" s="153" t="s">
        <v>1261</v>
      </c>
      <c r="P660" s="153" t="s">
        <v>27</v>
      </c>
      <c r="Q660" s="194" t="s">
        <v>1397</v>
      </c>
      <c r="R660" s="195" t="s">
        <v>1398</v>
      </c>
      <c r="S660" s="196">
        <v>1</v>
      </c>
      <c r="T660" s="197" t="s">
        <v>22</v>
      </c>
      <c r="U660" s="196" t="s">
        <v>1397</v>
      </c>
      <c r="V660" s="198">
        <v>801.83</v>
      </c>
      <c r="W660" s="199">
        <f t="shared" si="154"/>
        <v>0.08</v>
      </c>
      <c r="X660" s="173">
        <f t="shared" si="149"/>
        <v>737.68360000000007</v>
      </c>
      <c r="Y660" s="173" t="s">
        <v>1356</v>
      </c>
      <c r="Z660" s="174">
        <f t="shared" si="155"/>
        <v>27.5</v>
      </c>
      <c r="AA660" s="174">
        <f t="shared" si="151"/>
        <v>765.18360000000007</v>
      </c>
      <c r="AB660" s="136">
        <v>14</v>
      </c>
      <c r="AC660" s="128">
        <v>0.25</v>
      </c>
      <c r="AD660" s="234" t="s">
        <v>1390</v>
      </c>
      <c r="AE660" s="153" t="s">
        <v>1261</v>
      </c>
      <c r="AF660" s="153" t="s">
        <v>27</v>
      </c>
    </row>
    <row r="661" spans="1:32">
      <c r="A661" s="176" t="s">
        <v>1399</v>
      </c>
      <c r="B661" s="169" t="s">
        <v>1400</v>
      </c>
      <c r="C661" s="170">
        <v>1</v>
      </c>
      <c r="D661" s="171" t="s">
        <v>22</v>
      </c>
      <c r="E661" s="177" t="s">
        <v>1399</v>
      </c>
      <c r="F661" s="171">
        <v>735.17</v>
      </c>
      <c r="G661" s="172">
        <f>rv_ipp11</f>
        <v>0.08</v>
      </c>
      <c r="H661" s="178">
        <f t="shared" si="145"/>
        <v>676.35640000000001</v>
      </c>
      <c r="I661" s="178" t="s">
        <v>1356</v>
      </c>
      <c r="J661" s="179">
        <f t="shared" si="153"/>
        <v>27.5</v>
      </c>
      <c r="K661" s="174">
        <f t="shared" si="147"/>
        <v>703.85640000000001</v>
      </c>
      <c r="L661" s="136">
        <v>14</v>
      </c>
      <c r="M661" s="128">
        <v>0.25</v>
      </c>
      <c r="N661" s="152" t="s">
        <v>1401</v>
      </c>
      <c r="O661" s="153" t="s">
        <v>1261</v>
      </c>
      <c r="P661" s="153" t="s">
        <v>27</v>
      </c>
      <c r="Q661" s="194" t="s">
        <v>1399</v>
      </c>
      <c r="R661" s="195" t="s">
        <v>1400</v>
      </c>
      <c r="S661" s="196">
        <v>1</v>
      </c>
      <c r="T661" s="198" t="s">
        <v>22</v>
      </c>
      <c r="U661" s="177" t="s">
        <v>1399</v>
      </c>
      <c r="V661" s="198">
        <v>735.17</v>
      </c>
      <c r="W661" s="199">
        <f>rv_ipp11</f>
        <v>0.08</v>
      </c>
      <c r="X661" s="178">
        <f t="shared" si="149"/>
        <v>676.35640000000001</v>
      </c>
      <c r="Y661" s="178" t="s">
        <v>1356</v>
      </c>
      <c r="Z661" s="179">
        <f t="shared" si="155"/>
        <v>27.5</v>
      </c>
      <c r="AA661" s="174">
        <f t="shared" si="151"/>
        <v>703.85640000000001</v>
      </c>
      <c r="AB661" s="136">
        <v>14</v>
      </c>
      <c r="AC661" s="128">
        <v>0.25</v>
      </c>
      <c r="AD661" s="234" t="s">
        <v>1401</v>
      </c>
      <c r="AE661" s="153" t="s">
        <v>1261</v>
      </c>
      <c r="AF661" s="153" t="s">
        <v>27</v>
      </c>
    </row>
    <row r="662" spans="1:32">
      <c r="A662" s="34" t="s">
        <v>1356</v>
      </c>
      <c r="B662" s="17" t="s">
        <v>1402</v>
      </c>
      <c r="C662" s="73">
        <v>1</v>
      </c>
      <c r="D662" s="84" t="s">
        <v>29</v>
      </c>
      <c r="E662" s="102" t="s">
        <v>1356</v>
      </c>
      <c r="F662" s="84"/>
      <c r="G662" s="110"/>
      <c r="H662" s="115">
        <v>27.5</v>
      </c>
      <c r="I662" s="115"/>
      <c r="J662" s="125"/>
      <c r="K662" s="125"/>
      <c r="L662" s="136" t="s">
        <v>24</v>
      </c>
      <c r="M662" s="128" t="s">
        <v>24</v>
      </c>
      <c r="N662" s="150" t="s">
        <v>30</v>
      </c>
      <c r="O662" s="153" t="s">
        <v>31</v>
      </c>
      <c r="P662" s="153" t="s">
        <v>32</v>
      </c>
      <c r="Q662" s="41" t="s">
        <v>1356</v>
      </c>
      <c r="R662" s="42" t="s">
        <v>1402</v>
      </c>
      <c r="S662" s="76">
        <v>1</v>
      </c>
      <c r="T662" s="88" t="s">
        <v>29</v>
      </c>
      <c r="U662" s="102" t="s">
        <v>1356</v>
      </c>
      <c r="V662" s="88"/>
      <c r="W662" s="220"/>
      <c r="X662" s="115">
        <v>27.5</v>
      </c>
      <c r="Y662" s="115"/>
      <c r="Z662" s="125"/>
      <c r="AA662" s="125"/>
      <c r="AB662" s="136" t="s">
        <v>24</v>
      </c>
      <c r="AC662" s="128" t="s">
        <v>24</v>
      </c>
      <c r="AD662" s="150" t="s">
        <v>30</v>
      </c>
      <c r="AE662" s="153" t="s">
        <v>31</v>
      </c>
      <c r="AF662" s="153" t="s">
        <v>32</v>
      </c>
    </row>
    <row r="663" spans="1:32">
      <c r="A663" s="37" t="s">
        <v>1403</v>
      </c>
      <c r="B663" s="17" t="s">
        <v>1404</v>
      </c>
      <c r="C663" s="73">
        <v>1</v>
      </c>
      <c r="D663" s="84" t="s">
        <v>29</v>
      </c>
      <c r="E663" s="102" t="s">
        <v>1403</v>
      </c>
      <c r="F663" s="84"/>
      <c r="G663" s="110"/>
      <c r="H663" s="115">
        <v>5</v>
      </c>
      <c r="I663" s="68"/>
      <c r="J663" s="24"/>
      <c r="K663" s="24"/>
      <c r="L663" s="136" t="s">
        <v>24</v>
      </c>
      <c r="M663" s="128" t="s">
        <v>24</v>
      </c>
      <c r="N663" s="150" t="s">
        <v>30</v>
      </c>
      <c r="O663" s="153" t="s">
        <v>31</v>
      </c>
      <c r="P663" s="153" t="s">
        <v>32</v>
      </c>
      <c r="Q663" s="43" t="s">
        <v>1403</v>
      </c>
      <c r="R663" s="42" t="s">
        <v>1404</v>
      </c>
      <c r="S663" s="76">
        <v>1</v>
      </c>
      <c r="T663" s="88" t="s">
        <v>29</v>
      </c>
      <c r="U663" s="102" t="s">
        <v>1403</v>
      </c>
      <c r="V663" s="88"/>
      <c r="W663" s="220"/>
      <c r="X663" s="115">
        <v>5</v>
      </c>
      <c r="Y663" s="68"/>
      <c r="Z663" s="24"/>
      <c r="AA663" s="24"/>
      <c r="AB663" s="136" t="s">
        <v>24</v>
      </c>
      <c r="AC663" s="128" t="s">
        <v>24</v>
      </c>
      <c r="AD663" s="150" t="s">
        <v>30</v>
      </c>
      <c r="AE663" s="153" t="s">
        <v>31</v>
      </c>
      <c r="AF663" s="153" t="s">
        <v>32</v>
      </c>
    </row>
    <row r="664" spans="1:32">
      <c r="A664" s="37" t="s">
        <v>1405</v>
      </c>
      <c r="B664" s="17" t="s">
        <v>1406</v>
      </c>
      <c r="C664" s="73">
        <v>1</v>
      </c>
      <c r="D664" s="84" t="s">
        <v>29</v>
      </c>
      <c r="E664" s="102" t="s">
        <v>1405</v>
      </c>
      <c r="F664" s="84"/>
      <c r="G664" s="110"/>
      <c r="H664" s="115">
        <v>15</v>
      </c>
      <c r="I664" s="68"/>
      <c r="J664" s="24"/>
      <c r="K664" s="24"/>
      <c r="L664" s="136" t="s">
        <v>24</v>
      </c>
      <c r="M664" s="128" t="s">
        <v>24</v>
      </c>
      <c r="N664" s="150" t="s">
        <v>30</v>
      </c>
      <c r="O664" s="153" t="s">
        <v>31</v>
      </c>
      <c r="P664" s="153" t="s">
        <v>32</v>
      </c>
      <c r="Q664" s="43" t="s">
        <v>1405</v>
      </c>
      <c r="R664" s="42" t="s">
        <v>1406</v>
      </c>
      <c r="S664" s="76">
        <v>1</v>
      </c>
      <c r="T664" s="88" t="s">
        <v>29</v>
      </c>
      <c r="U664" s="102" t="s">
        <v>1405</v>
      </c>
      <c r="V664" s="88"/>
      <c r="W664" s="220"/>
      <c r="X664" s="115">
        <v>15</v>
      </c>
      <c r="Y664" s="68"/>
      <c r="Z664" s="24"/>
      <c r="AA664" s="24"/>
      <c r="AB664" s="136" t="s">
        <v>24</v>
      </c>
      <c r="AC664" s="128" t="s">
        <v>24</v>
      </c>
      <c r="AD664" s="150" t="s">
        <v>30</v>
      </c>
      <c r="AE664" s="153" t="s">
        <v>31</v>
      </c>
      <c r="AF664" s="153" t="s">
        <v>32</v>
      </c>
    </row>
    <row r="665" spans="1:32">
      <c r="A665" s="37" t="s">
        <v>1407</v>
      </c>
      <c r="B665" s="17" t="s">
        <v>1408</v>
      </c>
      <c r="C665" s="73">
        <v>1</v>
      </c>
      <c r="D665" s="84" t="s">
        <v>29</v>
      </c>
      <c r="E665" s="102" t="s">
        <v>1407</v>
      </c>
      <c r="F665" s="84"/>
      <c r="G665" s="110"/>
      <c r="H665" s="115">
        <v>39</v>
      </c>
      <c r="I665" s="68"/>
      <c r="J665" s="24"/>
      <c r="K665" s="24"/>
      <c r="L665" s="136" t="s">
        <v>24</v>
      </c>
      <c r="M665" s="128" t="s">
        <v>24</v>
      </c>
      <c r="N665" s="150" t="s">
        <v>30</v>
      </c>
      <c r="O665" s="153" t="s">
        <v>31</v>
      </c>
      <c r="P665" s="153" t="s">
        <v>32</v>
      </c>
      <c r="Q665" s="43" t="s">
        <v>1407</v>
      </c>
      <c r="R665" s="42" t="s">
        <v>1408</v>
      </c>
      <c r="S665" s="76">
        <v>1</v>
      </c>
      <c r="T665" s="88" t="s">
        <v>29</v>
      </c>
      <c r="U665" s="102" t="s">
        <v>1407</v>
      </c>
      <c r="V665" s="88"/>
      <c r="W665" s="220"/>
      <c r="X665" s="115">
        <v>39</v>
      </c>
      <c r="Y665" s="68"/>
      <c r="Z665" s="24"/>
      <c r="AA665" s="24"/>
      <c r="AB665" s="136" t="s">
        <v>24</v>
      </c>
      <c r="AC665" s="128" t="s">
        <v>24</v>
      </c>
      <c r="AD665" s="150" t="s">
        <v>30</v>
      </c>
      <c r="AE665" s="153" t="s">
        <v>31</v>
      </c>
      <c r="AF665" s="153" t="s">
        <v>32</v>
      </c>
    </row>
    <row r="666" spans="1:32">
      <c r="A666" s="37" t="s">
        <v>1409</v>
      </c>
      <c r="B666" s="17" t="s">
        <v>1410</v>
      </c>
      <c r="C666" s="73">
        <v>1</v>
      </c>
      <c r="D666" s="84" t="s">
        <v>29</v>
      </c>
      <c r="E666" s="102" t="s">
        <v>1409</v>
      </c>
      <c r="F666" s="84"/>
      <c r="G666" s="110"/>
      <c r="H666" s="115">
        <v>59</v>
      </c>
      <c r="I666" s="68"/>
      <c r="J666" s="24"/>
      <c r="K666" s="24"/>
      <c r="L666" s="136" t="s">
        <v>24</v>
      </c>
      <c r="M666" s="128" t="s">
        <v>24</v>
      </c>
      <c r="N666" s="150" t="s">
        <v>30</v>
      </c>
      <c r="O666" s="153" t="s">
        <v>31</v>
      </c>
      <c r="P666" s="153" t="s">
        <v>32</v>
      </c>
      <c r="Q666" s="43" t="s">
        <v>1409</v>
      </c>
      <c r="R666" s="42" t="s">
        <v>1410</v>
      </c>
      <c r="S666" s="76">
        <v>1</v>
      </c>
      <c r="T666" s="88" t="s">
        <v>29</v>
      </c>
      <c r="U666" s="102" t="s">
        <v>1409</v>
      </c>
      <c r="V666" s="88"/>
      <c r="W666" s="220"/>
      <c r="X666" s="115">
        <v>59</v>
      </c>
      <c r="Y666" s="68"/>
      <c r="Z666" s="24"/>
      <c r="AA666" s="24"/>
      <c r="AB666" s="136" t="s">
        <v>24</v>
      </c>
      <c r="AC666" s="128" t="s">
        <v>24</v>
      </c>
      <c r="AD666" s="150" t="s">
        <v>30</v>
      </c>
      <c r="AE666" s="153" t="s">
        <v>31</v>
      </c>
      <c r="AF666" s="153" t="s">
        <v>32</v>
      </c>
    </row>
    <row r="667" spans="1:32">
      <c r="A667" s="37" t="s">
        <v>1411</v>
      </c>
      <c r="B667" s="17" t="s">
        <v>1412</v>
      </c>
      <c r="C667" s="73">
        <v>1</v>
      </c>
      <c r="D667" s="84" t="s">
        <v>29</v>
      </c>
      <c r="E667" s="102" t="s">
        <v>1411</v>
      </c>
      <c r="F667" s="84"/>
      <c r="G667" s="110"/>
      <c r="H667" s="115">
        <v>85</v>
      </c>
      <c r="I667" s="68"/>
      <c r="J667" s="24"/>
      <c r="K667" s="24"/>
      <c r="L667" s="136" t="s">
        <v>24</v>
      </c>
      <c r="M667" s="128" t="s">
        <v>24</v>
      </c>
      <c r="N667" s="150" t="s">
        <v>30</v>
      </c>
      <c r="O667" s="153" t="s">
        <v>31</v>
      </c>
      <c r="P667" s="153" t="s">
        <v>32</v>
      </c>
      <c r="Q667" s="43" t="s">
        <v>1411</v>
      </c>
      <c r="R667" s="42" t="s">
        <v>1412</v>
      </c>
      <c r="S667" s="76">
        <v>1</v>
      </c>
      <c r="T667" s="88" t="s">
        <v>29</v>
      </c>
      <c r="U667" s="102" t="s">
        <v>1411</v>
      </c>
      <c r="V667" s="88"/>
      <c r="W667" s="220"/>
      <c r="X667" s="115">
        <v>85</v>
      </c>
      <c r="Y667" s="68"/>
      <c r="Z667" s="24"/>
      <c r="AA667" s="24"/>
      <c r="AB667" s="136" t="s">
        <v>24</v>
      </c>
      <c r="AC667" s="128" t="s">
        <v>24</v>
      </c>
      <c r="AD667" s="150" t="s">
        <v>30</v>
      </c>
      <c r="AE667" s="153" t="s">
        <v>31</v>
      </c>
      <c r="AF667" s="153" t="s">
        <v>32</v>
      </c>
    </row>
    <row r="668" spans="1:32">
      <c r="A668" s="37" t="s">
        <v>1413</v>
      </c>
      <c r="B668" s="17" t="s">
        <v>1414</v>
      </c>
      <c r="C668" s="73">
        <v>1</v>
      </c>
      <c r="D668" s="84" t="s">
        <v>29</v>
      </c>
      <c r="E668" s="102" t="s">
        <v>1413</v>
      </c>
      <c r="F668" s="84"/>
      <c r="G668" s="110"/>
      <c r="H668" s="115">
        <v>20</v>
      </c>
      <c r="I668" s="68"/>
      <c r="J668" s="24"/>
      <c r="K668" s="24"/>
      <c r="L668" s="136" t="s">
        <v>24</v>
      </c>
      <c r="M668" s="128" t="s">
        <v>24</v>
      </c>
      <c r="N668" s="150" t="s">
        <v>30</v>
      </c>
      <c r="O668" s="153" t="s">
        <v>31</v>
      </c>
      <c r="P668" s="153" t="s">
        <v>32</v>
      </c>
      <c r="Q668" s="43" t="s">
        <v>1413</v>
      </c>
      <c r="R668" s="42" t="s">
        <v>1414</v>
      </c>
      <c r="S668" s="76">
        <v>1</v>
      </c>
      <c r="T668" s="88" t="s">
        <v>29</v>
      </c>
      <c r="U668" s="102" t="s">
        <v>1413</v>
      </c>
      <c r="V668" s="88"/>
      <c r="W668" s="220"/>
      <c r="X668" s="115">
        <v>20</v>
      </c>
      <c r="Y668" s="68"/>
      <c r="Z668" s="24"/>
      <c r="AA668" s="24"/>
      <c r="AB668" s="136" t="s">
        <v>24</v>
      </c>
      <c r="AC668" s="128" t="s">
        <v>24</v>
      </c>
      <c r="AD668" s="150" t="s">
        <v>30</v>
      </c>
      <c r="AE668" s="153" t="s">
        <v>31</v>
      </c>
      <c r="AF668" s="153" t="s">
        <v>32</v>
      </c>
    </row>
    <row r="669" spans="1:32">
      <c r="A669" s="37" t="s">
        <v>1415</v>
      </c>
      <c r="B669" s="17" t="s">
        <v>1416</v>
      </c>
      <c r="C669" s="73">
        <v>1</v>
      </c>
      <c r="D669" s="84" t="s">
        <v>29</v>
      </c>
      <c r="E669" s="102" t="s">
        <v>1415</v>
      </c>
      <c r="F669" s="84"/>
      <c r="G669" s="110"/>
      <c r="H669" s="115">
        <v>35</v>
      </c>
      <c r="I669" s="68"/>
      <c r="J669" s="24"/>
      <c r="K669" s="24"/>
      <c r="L669" s="136" t="s">
        <v>24</v>
      </c>
      <c r="M669" s="128" t="s">
        <v>24</v>
      </c>
      <c r="N669" s="150" t="s">
        <v>30</v>
      </c>
      <c r="O669" s="153" t="s">
        <v>31</v>
      </c>
      <c r="P669" s="153" t="s">
        <v>32</v>
      </c>
      <c r="Q669" s="43" t="s">
        <v>1415</v>
      </c>
      <c r="R669" s="42" t="s">
        <v>1416</v>
      </c>
      <c r="S669" s="76">
        <v>1</v>
      </c>
      <c r="T669" s="88" t="s">
        <v>29</v>
      </c>
      <c r="U669" s="102" t="s">
        <v>1415</v>
      </c>
      <c r="V669" s="88"/>
      <c r="W669" s="220"/>
      <c r="X669" s="115">
        <v>35</v>
      </c>
      <c r="Y669" s="68"/>
      <c r="Z669" s="24"/>
      <c r="AA669" s="24"/>
      <c r="AB669" s="136" t="s">
        <v>24</v>
      </c>
      <c r="AC669" s="128" t="s">
        <v>24</v>
      </c>
      <c r="AD669" s="150" t="s">
        <v>30</v>
      </c>
      <c r="AE669" s="153" t="s">
        <v>31</v>
      </c>
      <c r="AF669" s="153" t="s">
        <v>32</v>
      </c>
    </row>
    <row r="670" spans="1:32">
      <c r="A670" s="37" t="s">
        <v>1417</v>
      </c>
      <c r="B670" s="17" t="s">
        <v>1418</v>
      </c>
      <c r="C670" s="73">
        <v>1</v>
      </c>
      <c r="D670" s="84" t="s">
        <v>29</v>
      </c>
      <c r="E670" s="102" t="s">
        <v>1417</v>
      </c>
      <c r="F670" s="84"/>
      <c r="G670" s="110"/>
      <c r="H670" s="115">
        <v>65</v>
      </c>
      <c r="I670" s="68"/>
      <c r="J670" s="24"/>
      <c r="K670" s="24"/>
      <c r="L670" s="136" t="s">
        <v>24</v>
      </c>
      <c r="M670" s="128" t="s">
        <v>24</v>
      </c>
      <c r="N670" s="150" t="s">
        <v>30</v>
      </c>
      <c r="O670" s="153" t="s">
        <v>31</v>
      </c>
      <c r="P670" s="153" t="s">
        <v>32</v>
      </c>
      <c r="Q670" s="43" t="s">
        <v>1417</v>
      </c>
      <c r="R670" s="42" t="s">
        <v>1418</v>
      </c>
      <c r="S670" s="76">
        <v>1</v>
      </c>
      <c r="T670" s="88" t="s">
        <v>29</v>
      </c>
      <c r="U670" s="102" t="s">
        <v>1417</v>
      </c>
      <c r="V670" s="88"/>
      <c r="W670" s="220"/>
      <c r="X670" s="115">
        <v>65</v>
      </c>
      <c r="Y670" s="68"/>
      <c r="Z670" s="24"/>
      <c r="AA670" s="24"/>
      <c r="AB670" s="136" t="s">
        <v>24</v>
      </c>
      <c r="AC670" s="128" t="s">
        <v>24</v>
      </c>
      <c r="AD670" s="150" t="s">
        <v>30</v>
      </c>
      <c r="AE670" s="153" t="s">
        <v>31</v>
      </c>
      <c r="AF670" s="153" t="s">
        <v>32</v>
      </c>
    </row>
    <row r="671" spans="1:32">
      <c r="A671" s="37" t="s">
        <v>1419</v>
      </c>
      <c r="B671" s="17" t="s">
        <v>1420</v>
      </c>
      <c r="C671" s="73">
        <v>1</v>
      </c>
      <c r="D671" s="84" t="s">
        <v>29</v>
      </c>
      <c r="E671" s="102" t="s">
        <v>1419</v>
      </c>
      <c r="F671" s="84"/>
      <c r="G671" s="110"/>
      <c r="H671" s="115">
        <v>100</v>
      </c>
      <c r="I671" s="68"/>
      <c r="J671" s="24"/>
      <c r="K671" s="24"/>
      <c r="L671" s="136" t="s">
        <v>24</v>
      </c>
      <c r="M671" s="128" t="s">
        <v>24</v>
      </c>
      <c r="N671" s="150" t="s">
        <v>30</v>
      </c>
      <c r="O671" s="153" t="s">
        <v>31</v>
      </c>
      <c r="P671" s="153" t="s">
        <v>32</v>
      </c>
      <c r="Q671" s="43" t="s">
        <v>1419</v>
      </c>
      <c r="R671" s="42" t="s">
        <v>1420</v>
      </c>
      <c r="S671" s="76">
        <v>1</v>
      </c>
      <c r="T671" s="88" t="s">
        <v>29</v>
      </c>
      <c r="U671" s="102" t="s">
        <v>1419</v>
      </c>
      <c r="V671" s="88"/>
      <c r="W671" s="220"/>
      <c r="X671" s="115">
        <v>100</v>
      </c>
      <c r="Y671" s="68"/>
      <c r="Z671" s="24"/>
      <c r="AA671" s="24"/>
      <c r="AB671" s="136" t="s">
        <v>24</v>
      </c>
      <c r="AC671" s="128" t="s">
        <v>24</v>
      </c>
      <c r="AD671" s="150" t="s">
        <v>30</v>
      </c>
      <c r="AE671" s="153" t="s">
        <v>31</v>
      </c>
      <c r="AF671" s="153" t="s">
        <v>32</v>
      </c>
    </row>
    <row r="672" spans="1:32">
      <c r="A672" s="25" t="s">
        <v>1421</v>
      </c>
      <c r="B672" s="26" t="s">
        <v>1422</v>
      </c>
      <c r="C672" s="72">
        <v>1</v>
      </c>
      <c r="D672" s="83" t="s">
        <v>22</v>
      </c>
      <c r="E672" s="104" t="s">
        <v>1421</v>
      </c>
      <c r="F672" s="83">
        <v>735.17</v>
      </c>
      <c r="G672" s="112">
        <f t="shared" ref="G672:G686" si="164">rv_ipp11</f>
        <v>0.08</v>
      </c>
      <c r="H672" s="114">
        <f t="shared" ref="H672:H688" si="165">F672-(F672*G672)</f>
        <v>676.35640000000001</v>
      </c>
      <c r="I672" s="114" t="s">
        <v>1356</v>
      </c>
      <c r="J672" s="124">
        <f t="shared" ref="J672:J686" si="166">ipp11_3PL</f>
        <v>27.5</v>
      </c>
      <c r="K672" s="132">
        <f t="shared" ref="K672:K688" si="167">H672+J672</f>
        <v>703.85640000000001</v>
      </c>
      <c r="L672" s="136">
        <v>14</v>
      </c>
      <c r="M672" s="128">
        <v>0.25</v>
      </c>
      <c r="N672" s="152" t="s">
        <v>1401</v>
      </c>
      <c r="O672" s="153" t="s">
        <v>1261</v>
      </c>
      <c r="P672" s="153" t="s">
        <v>27</v>
      </c>
      <c r="Q672" s="217" t="s">
        <v>1421</v>
      </c>
      <c r="R672" s="218" t="s">
        <v>1422</v>
      </c>
      <c r="S672" s="189">
        <v>1</v>
      </c>
      <c r="T672" s="209" t="s">
        <v>22</v>
      </c>
      <c r="U672" s="104" t="s">
        <v>1421</v>
      </c>
      <c r="V672" s="209">
        <v>735.17</v>
      </c>
      <c r="W672" s="229">
        <f t="shared" ref="W672:W686" si="168">rv_ipp11</f>
        <v>0.08</v>
      </c>
      <c r="X672" s="114">
        <f t="shared" ref="X672:X688" si="169">V672-(V672*W672)</f>
        <v>676.35640000000001</v>
      </c>
      <c r="Y672" s="114" t="s">
        <v>1356</v>
      </c>
      <c r="Z672" s="124">
        <f t="shared" ref="Z672:Z686" si="170">ipp11_3PL</f>
        <v>27.5</v>
      </c>
      <c r="AA672" s="132">
        <f t="shared" ref="AA672:AA688" si="171">X672+Z672</f>
        <v>703.85640000000001</v>
      </c>
      <c r="AB672" s="136">
        <v>14</v>
      </c>
      <c r="AC672" s="128">
        <v>0.25</v>
      </c>
      <c r="AD672" s="234" t="s">
        <v>1401</v>
      </c>
      <c r="AE672" s="153" t="s">
        <v>1261</v>
      </c>
      <c r="AF672" s="153" t="s">
        <v>27</v>
      </c>
    </row>
    <row r="673" spans="1:32">
      <c r="A673" s="25" t="s">
        <v>1423</v>
      </c>
      <c r="B673" s="26" t="s">
        <v>1424</v>
      </c>
      <c r="C673" s="72">
        <v>1</v>
      </c>
      <c r="D673" s="83" t="s">
        <v>22</v>
      </c>
      <c r="E673" s="104" t="s">
        <v>1423</v>
      </c>
      <c r="F673" s="83">
        <v>826.83</v>
      </c>
      <c r="G673" s="112">
        <f t="shared" si="164"/>
        <v>0.08</v>
      </c>
      <c r="H673" s="114">
        <f t="shared" si="165"/>
        <v>760.68360000000007</v>
      </c>
      <c r="I673" s="114" t="s">
        <v>1356</v>
      </c>
      <c r="J673" s="124">
        <f t="shared" si="166"/>
        <v>27.5</v>
      </c>
      <c r="K673" s="132">
        <f t="shared" si="167"/>
        <v>788.18360000000007</v>
      </c>
      <c r="L673" s="136">
        <v>14</v>
      </c>
      <c r="M673" s="128">
        <v>0.25</v>
      </c>
      <c r="N673" s="152" t="s">
        <v>1425</v>
      </c>
      <c r="O673" s="153" t="s">
        <v>1261</v>
      </c>
      <c r="P673" s="153" t="s">
        <v>27</v>
      </c>
      <c r="Q673" s="217" t="s">
        <v>1423</v>
      </c>
      <c r="R673" s="218" t="s">
        <v>1424</v>
      </c>
      <c r="S673" s="189">
        <v>1</v>
      </c>
      <c r="T673" s="209" t="s">
        <v>22</v>
      </c>
      <c r="U673" s="104" t="s">
        <v>1423</v>
      </c>
      <c r="V673" s="209">
        <v>826.83</v>
      </c>
      <c r="W673" s="229">
        <f t="shared" si="168"/>
        <v>0.08</v>
      </c>
      <c r="X673" s="114">
        <f t="shared" si="169"/>
        <v>760.68360000000007</v>
      </c>
      <c r="Y673" s="114" t="s">
        <v>1356</v>
      </c>
      <c r="Z673" s="124">
        <f t="shared" si="170"/>
        <v>27.5</v>
      </c>
      <c r="AA673" s="132">
        <f t="shared" si="171"/>
        <v>788.18360000000007</v>
      </c>
      <c r="AB673" s="136">
        <v>14</v>
      </c>
      <c r="AC673" s="128">
        <v>0.25</v>
      </c>
      <c r="AD673" s="234" t="s">
        <v>1425</v>
      </c>
      <c r="AE673" s="153" t="s">
        <v>1261</v>
      </c>
      <c r="AF673" s="153" t="s">
        <v>27</v>
      </c>
    </row>
    <row r="674" spans="1:32">
      <c r="A674" s="25" t="s">
        <v>1426</v>
      </c>
      <c r="B674" s="26" t="s">
        <v>1427</v>
      </c>
      <c r="C674" s="72">
        <v>1</v>
      </c>
      <c r="D674" s="83" t="s">
        <v>22</v>
      </c>
      <c r="E674" s="104" t="s">
        <v>1426</v>
      </c>
      <c r="F674" s="83">
        <v>826.83</v>
      </c>
      <c r="G674" s="112">
        <f t="shared" si="164"/>
        <v>0.08</v>
      </c>
      <c r="H674" s="114">
        <f t="shared" si="165"/>
        <v>760.68360000000007</v>
      </c>
      <c r="I674" s="114" t="s">
        <v>1356</v>
      </c>
      <c r="J674" s="124">
        <f t="shared" si="166"/>
        <v>27.5</v>
      </c>
      <c r="K674" s="132">
        <f t="shared" si="167"/>
        <v>788.18360000000007</v>
      </c>
      <c r="L674" s="136">
        <v>14</v>
      </c>
      <c r="M674" s="128">
        <v>0.25</v>
      </c>
      <c r="N674" s="152" t="s">
        <v>1425</v>
      </c>
      <c r="O674" s="153" t="s">
        <v>1261</v>
      </c>
      <c r="P674" s="153" t="s">
        <v>27</v>
      </c>
      <c r="Q674" s="217" t="s">
        <v>1426</v>
      </c>
      <c r="R674" s="218" t="s">
        <v>1427</v>
      </c>
      <c r="S674" s="189">
        <v>1</v>
      </c>
      <c r="T674" s="209" t="s">
        <v>22</v>
      </c>
      <c r="U674" s="104" t="s">
        <v>1426</v>
      </c>
      <c r="V674" s="209">
        <v>826.83</v>
      </c>
      <c r="W674" s="229">
        <f t="shared" si="168"/>
        <v>0.08</v>
      </c>
      <c r="X674" s="114">
        <f t="shared" si="169"/>
        <v>760.68360000000007</v>
      </c>
      <c r="Y674" s="114" t="s">
        <v>1356</v>
      </c>
      <c r="Z674" s="124">
        <f t="shared" si="170"/>
        <v>27.5</v>
      </c>
      <c r="AA674" s="132">
        <f t="shared" si="171"/>
        <v>788.18360000000007</v>
      </c>
      <c r="AB674" s="136">
        <v>14</v>
      </c>
      <c r="AC674" s="128">
        <v>0.25</v>
      </c>
      <c r="AD674" s="234" t="s">
        <v>1425</v>
      </c>
      <c r="AE674" s="153" t="s">
        <v>1261</v>
      </c>
      <c r="AF674" s="153" t="s">
        <v>27</v>
      </c>
    </row>
    <row r="675" spans="1:32">
      <c r="A675" s="25" t="s">
        <v>1428</v>
      </c>
      <c r="B675" s="26" t="s">
        <v>1429</v>
      </c>
      <c r="C675" s="72">
        <v>1</v>
      </c>
      <c r="D675" s="83" t="s">
        <v>22</v>
      </c>
      <c r="E675" s="104" t="s">
        <v>1428</v>
      </c>
      <c r="F675" s="83">
        <v>1010.17</v>
      </c>
      <c r="G675" s="112">
        <f t="shared" si="164"/>
        <v>0.08</v>
      </c>
      <c r="H675" s="114">
        <f t="shared" si="165"/>
        <v>929.35640000000001</v>
      </c>
      <c r="I675" s="114" t="s">
        <v>1356</v>
      </c>
      <c r="J675" s="124">
        <f t="shared" si="166"/>
        <v>27.5</v>
      </c>
      <c r="K675" s="132">
        <f t="shared" si="167"/>
        <v>956.85640000000001</v>
      </c>
      <c r="L675" s="136">
        <v>14</v>
      </c>
      <c r="M675" s="128">
        <v>0.25</v>
      </c>
      <c r="N675" s="152" t="s">
        <v>1430</v>
      </c>
      <c r="O675" s="153" t="s">
        <v>1261</v>
      </c>
      <c r="P675" s="153" t="s">
        <v>27</v>
      </c>
      <c r="Q675" s="217" t="s">
        <v>1428</v>
      </c>
      <c r="R675" s="218" t="s">
        <v>1429</v>
      </c>
      <c r="S675" s="189">
        <v>1</v>
      </c>
      <c r="T675" s="209" t="s">
        <v>22</v>
      </c>
      <c r="U675" s="104" t="s">
        <v>1428</v>
      </c>
      <c r="V675" s="209">
        <v>1010.17</v>
      </c>
      <c r="W675" s="229">
        <f t="shared" si="168"/>
        <v>0.08</v>
      </c>
      <c r="X675" s="114">
        <f t="shared" si="169"/>
        <v>929.35640000000001</v>
      </c>
      <c r="Y675" s="114" t="s">
        <v>1356</v>
      </c>
      <c r="Z675" s="124">
        <f t="shared" si="170"/>
        <v>27.5</v>
      </c>
      <c r="AA675" s="132">
        <f t="shared" si="171"/>
        <v>956.85640000000001</v>
      </c>
      <c r="AB675" s="136">
        <v>14</v>
      </c>
      <c r="AC675" s="128">
        <v>0.25</v>
      </c>
      <c r="AD675" s="234" t="s">
        <v>1430</v>
      </c>
      <c r="AE675" s="153" t="s">
        <v>1261</v>
      </c>
      <c r="AF675" s="153" t="s">
        <v>27</v>
      </c>
    </row>
    <row r="676" spans="1:32">
      <c r="A676" s="25" t="s">
        <v>1431</v>
      </c>
      <c r="B676" s="26" t="s">
        <v>1432</v>
      </c>
      <c r="C676" s="72">
        <v>1</v>
      </c>
      <c r="D676" s="83" t="s">
        <v>22</v>
      </c>
      <c r="E676" s="104" t="s">
        <v>1431</v>
      </c>
      <c r="F676" s="83">
        <v>1010.17</v>
      </c>
      <c r="G676" s="112">
        <f t="shared" si="164"/>
        <v>0.08</v>
      </c>
      <c r="H676" s="114">
        <f t="shared" si="165"/>
        <v>929.35640000000001</v>
      </c>
      <c r="I676" s="114" t="s">
        <v>1356</v>
      </c>
      <c r="J676" s="124">
        <f t="shared" si="166"/>
        <v>27.5</v>
      </c>
      <c r="K676" s="132">
        <f t="shared" si="167"/>
        <v>956.85640000000001</v>
      </c>
      <c r="L676" s="136">
        <v>14</v>
      </c>
      <c r="M676" s="128">
        <v>0.25</v>
      </c>
      <c r="N676" s="152" t="s">
        <v>1430</v>
      </c>
      <c r="O676" s="153" t="s">
        <v>1261</v>
      </c>
      <c r="P676" s="153" t="s">
        <v>27</v>
      </c>
      <c r="Q676" s="217" t="s">
        <v>1431</v>
      </c>
      <c r="R676" s="218" t="s">
        <v>1432</v>
      </c>
      <c r="S676" s="189">
        <v>1</v>
      </c>
      <c r="T676" s="209" t="s">
        <v>22</v>
      </c>
      <c r="U676" s="104" t="s">
        <v>1431</v>
      </c>
      <c r="V676" s="209">
        <v>1010.17</v>
      </c>
      <c r="W676" s="229">
        <f t="shared" si="168"/>
        <v>0.08</v>
      </c>
      <c r="X676" s="114">
        <f t="shared" si="169"/>
        <v>929.35640000000001</v>
      </c>
      <c r="Y676" s="114" t="s">
        <v>1356</v>
      </c>
      <c r="Z676" s="124">
        <f t="shared" si="170"/>
        <v>27.5</v>
      </c>
      <c r="AA676" s="132">
        <f t="shared" si="171"/>
        <v>956.85640000000001</v>
      </c>
      <c r="AB676" s="136">
        <v>14</v>
      </c>
      <c r="AC676" s="128">
        <v>0.25</v>
      </c>
      <c r="AD676" s="234" t="s">
        <v>1430</v>
      </c>
      <c r="AE676" s="153" t="s">
        <v>1261</v>
      </c>
      <c r="AF676" s="153" t="s">
        <v>27</v>
      </c>
    </row>
    <row r="677" spans="1:32">
      <c r="A677" s="25" t="s">
        <v>1433</v>
      </c>
      <c r="B677" s="26" t="s">
        <v>1434</v>
      </c>
      <c r="C677" s="72">
        <v>1</v>
      </c>
      <c r="D677" s="83" t="s">
        <v>22</v>
      </c>
      <c r="E677" s="104" t="s">
        <v>1433</v>
      </c>
      <c r="F677" s="83">
        <v>1193.5</v>
      </c>
      <c r="G677" s="112">
        <f t="shared" si="164"/>
        <v>0.08</v>
      </c>
      <c r="H677" s="114">
        <f t="shared" si="165"/>
        <v>1098.02</v>
      </c>
      <c r="I677" s="114" t="s">
        <v>1356</v>
      </c>
      <c r="J677" s="124">
        <f t="shared" si="166"/>
        <v>27.5</v>
      </c>
      <c r="K677" s="132">
        <f t="shared" si="167"/>
        <v>1125.52</v>
      </c>
      <c r="L677" s="136">
        <v>14</v>
      </c>
      <c r="M677" s="128">
        <v>0.25</v>
      </c>
      <c r="N677" s="152" t="s">
        <v>1435</v>
      </c>
      <c r="O677" s="153" t="s">
        <v>1261</v>
      </c>
      <c r="P677" s="153" t="s">
        <v>27</v>
      </c>
      <c r="Q677" s="217" t="s">
        <v>1433</v>
      </c>
      <c r="R677" s="218" t="s">
        <v>1434</v>
      </c>
      <c r="S677" s="189">
        <v>1</v>
      </c>
      <c r="T677" s="209" t="s">
        <v>22</v>
      </c>
      <c r="U677" s="104" t="s">
        <v>1433</v>
      </c>
      <c r="V677" s="209">
        <v>1193.5</v>
      </c>
      <c r="W677" s="229">
        <f t="shared" si="168"/>
        <v>0.08</v>
      </c>
      <c r="X677" s="114">
        <f t="shared" si="169"/>
        <v>1098.02</v>
      </c>
      <c r="Y677" s="114" t="s">
        <v>1356</v>
      </c>
      <c r="Z677" s="124">
        <f t="shared" si="170"/>
        <v>27.5</v>
      </c>
      <c r="AA677" s="132">
        <f t="shared" si="171"/>
        <v>1125.52</v>
      </c>
      <c r="AB677" s="136">
        <v>14</v>
      </c>
      <c r="AC677" s="128">
        <v>0.25</v>
      </c>
      <c r="AD677" s="234" t="s">
        <v>1435</v>
      </c>
      <c r="AE677" s="153" t="s">
        <v>1261</v>
      </c>
      <c r="AF677" s="153" t="s">
        <v>27</v>
      </c>
    </row>
    <row r="678" spans="1:32">
      <c r="A678" s="25" t="s">
        <v>1436</v>
      </c>
      <c r="B678" s="26" t="s">
        <v>1437</v>
      </c>
      <c r="C678" s="72">
        <v>1</v>
      </c>
      <c r="D678" s="83" t="s">
        <v>22</v>
      </c>
      <c r="E678" s="104" t="s">
        <v>1436</v>
      </c>
      <c r="F678" s="83">
        <v>1193.5</v>
      </c>
      <c r="G678" s="112">
        <f t="shared" si="164"/>
        <v>0.08</v>
      </c>
      <c r="H678" s="114">
        <f t="shared" si="165"/>
        <v>1098.02</v>
      </c>
      <c r="I678" s="114" t="s">
        <v>1356</v>
      </c>
      <c r="J678" s="124">
        <f t="shared" si="166"/>
        <v>27.5</v>
      </c>
      <c r="K678" s="132">
        <f t="shared" si="167"/>
        <v>1125.52</v>
      </c>
      <c r="L678" s="136">
        <v>14</v>
      </c>
      <c r="M678" s="128">
        <v>0.25</v>
      </c>
      <c r="N678" s="152" t="s">
        <v>1435</v>
      </c>
      <c r="O678" s="153" t="s">
        <v>1261</v>
      </c>
      <c r="P678" s="153" t="s">
        <v>27</v>
      </c>
      <c r="Q678" s="217" t="s">
        <v>1436</v>
      </c>
      <c r="R678" s="218" t="s">
        <v>1437</v>
      </c>
      <c r="S678" s="189">
        <v>1</v>
      </c>
      <c r="T678" s="209" t="s">
        <v>22</v>
      </c>
      <c r="U678" s="104" t="s">
        <v>1436</v>
      </c>
      <c r="V678" s="209">
        <v>1193.5</v>
      </c>
      <c r="W678" s="229">
        <f t="shared" si="168"/>
        <v>0.08</v>
      </c>
      <c r="X678" s="114">
        <f t="shared" si="169"/>
        <v>1098.02</v>
      </c>
      <c r="Y678" s="114" t="s">
        <v>1356</v>
      </c>
      <c r="Z678" s="124">
        <f t="shared" si="170"/>
        <v>27.5</v>
      </c>
      <c r="AA678" s="132">
        <f t="shared" si="171"/>
        <v>1125.52</v>
      </c>
      <c r="AB678" s="136">
        <v>14</v>
      </c>
      <c r="AC678" s="128">
        <v>0.25</v>
      </c>
      <c r="AD678" s="234" t="s">
        <v>1435</v>
      </c>
      <c r="AE678" s="153" t="s">
        <v>1261</v>
      </c>
      <c r="AF678" s="153" t="s">
        <v>27</v>
      </c>
    </row>
    <row r="679" spans="1:32">
      <c r="A679" s="25" t="s">
        <v>1438</v>
      </c>
      <c r="B679" s="26" t="s">
        <v>1439</v>
      </c>
      <c r="C679" s="72">
        <v>1</v>
      </c>
      <c r="D679" s="83" t="s">
        <v>22</v>
      </c>
      <c r="E679" s="104" t="s">
        <v>1438</v>
      </c>
      <c r="F679" s="83">
        <v>876.83</v>
      </c>
      <c r="G679" s="112">
        <f t="shared" si="164"/>
        <v>0.08</v>
      </c>
      <c r="H679" s="114">
        <f t="shared" si="165"/>
        <v>806.68360000000007</v>
      </c>
      <c r="I679" s="114" t="s">
        <v>1356</v>
      </c>
      <c r="J679" s="124">
        <f t="shared" si="166"/>
        <v>27.5</v>
      </c>
      <c r="K679" s="132">
        <f t="shared" si="167"/>
        <v>834.18360000000007</v>
      </c>
      <c r="L679" s="136">
        <v>14</v>
      </c>
      <c r="M679" s="128">
        <v>0.25</v>
      </c>
      <c r="N679" s="152" t="s">
        <v>1440</v>
      </c>
      <c r="O679" s="153" t="s">
        <v>1261</v>
      </c>
      <c r="P679" s="153" t="s">
        <v>27</v>
      </c>
      <c r="Q679" s="217" t="s">
        <v>1438</v>
      </c>
      <c r="R679" s="218" t="s">
        <v>1439</v>
      </c>
      <c r="S679" s="189">
        <v>1</v>
      </c>
      <c r="T679" s="209" t="s">
        <v>22</v>
      </c>
      <c r="U679" s="104" t="s">
        <v>1438</v>
      </c>
      <c r="V679" s="209">
        <v>876.83</v>
      </c>
      <c r="W679" s="229">
        <f t="shared" si="168"/>
        <v>0.08</v>
      </c>
      <c r="X679" s="114">
        <f t="shared" si="169"/>
        <v>806.68360000000007</v>
      </c>
      <c r="Y679" s="114" t="s">
        <v>1356</v>
      </c>
      <c r="Z679" s="124">
        <f t="shared" si="170"/>
        <v>27.5</v>
      </c>
      <c r="AA679" s="132">
        <f t="shared" si="171"/>
        <v>834.18360000000007</v>
      </c>
      <c r="AB679" s="136">
        <v>14</v>
      </c>
      <c r="AC679" s="128">
        <v>0.25</v>
      </c>
      <c r="AD679" s="234" t="s">
        <v>1440</v>
      </c>
      <c r="AE679" s="153" t="s">
        <v>1261</v>
      </c>
      <c r="AF679" s="153" t="s">
        <v>27</v>
      </c>
    </row>
    <row r="680" spans="1:32">
      <c r="A680" s="25" t="s">
        <v>1441</v>
      </c>
      <c r="B680" s="26" t="s">
        <v>1442</v>
      </c>
      <c r="C680" s="72">
        <v>1</v>
      </c>
      <c r="D680" s="83" t="s">
        <v>22</v>
      </c>
      <c r="E680" s="104" t="s">
        <v>1441</v>
      </c>
      <c r="F680" s="83">
        <v>876.83</v>
      </c>
      <c r="G680" s="112">
        <f t="shared" si="164"/>
        <v>0.08</v>
      </c>
      <c r="H680" s="114">
        <f t="shared" si="165"/>
        <v>806.68360000000007</v>
      </c>
      <c r="I680" s="114" t="s">
        <v>1356</v>
      </c>
      <c r="J680" s="124">
        <f t="shared" si="166"/>
        <v>27.5</v>
      </c>
      <c r="K680" s="132">
        <f t="shared" si="167"/>
        <v>834.18360000000007</v>
      </c>
      <c r="L680" s="136">
        <v>14</v>
      </c>
      <c r="M680" s="128">
        <v>0.25</v>
      </c>
      <c r="N680" s="152" t="s">
        <v>1440</v>
      </c>
      <c r="O680" s="153" t="s">
        <v>1261</v>
      </c>
      <c r="P680" s="153" t="s">
        <v>27</v>
      </c>
      <c r="Q680" s="217" t="s">
        <v>1441</v>
      </c>
      <c r="R680" s="218" t="s">
        <v>1442</v>
      </c>
      <c r="S680" s="189">
        <v>1</v>
      </c>
      <c r="T680" s="209" t="s">
        <v>22</v>
      </c>
      <c r="U680" s="104" t="s">
        <v>1441</v>
      </c>
      <c r="V680" s="209">
        <v>876.83</v>
      </c>
      <c r="W680" s="229">
        <f t="shared" si="168"/>
        <v>0.08</v>
      </c>
      <c r="X680" s="114">
        <f t="shared" si="169"/>
        <v>806.68360000000007</v>
      </c>
      <c r="Y680" s="114" t="s">
        <v>1356</v>
      </c>
      <c r="Z680" s="124">
        <f t="shared" si="170"/>
        <v>27.5</v>
      </c>
      <c r="AA680" s="132">
        <f t="shared" si="171"/>
        <v>834.18360000000007</v>
      </c>
      <c r="AB680" s="136">
        <v>14</v>
      </c>
      <c r="AC680" s="128">
        <v>0.25</v>
      </c>
      <c r="AD680" s="234" t="s">
        <v>1440</v>
      </c>
      <c r="AE680" s="153" t="s">
        <v>1261</v>
      </c>
      <c r="AF680" s="153" t="s">
        <v>27</v>
      </c>
    </row>
    <row r="681" spans="1:32">
      <c r="A681" s="25" t="s">
        <v>1443</v>
      </c>
      <c r="B681" s="26" t="s">
        <v>1444</v>
      </c>
      <c r="C681" s="72">
        <v>1</v>
      </c>
      <c r="D681" s="83" t="s">
        <v>22</v>
      </c>
      <c r="E681" s="104" t="s">
        <v>1443</v>
      </c>
      <c r="F681" s="83">
        <v>968.5</v>
      </c>
      <c r="G681" s="112">
        <f t="shared" si="164"/>
        <v>0.08</v>
      </c>
      <c r="H681" s="114">
        <f t="shared" si="165"/>
        <v>891.02</v>
      </c>
      <c r="I681" s="114" t="s">
        <v>1356</v>
      </c>
      <c r="J681" s="124">
        <f t="shared" si="166"/>
        <v>27.5</v>
      </c>
      <c r="K681" s="132">
        <f t="shared" si="167"/>
        <v>918.52</v>
      </c>
      <c r="L681" s="136">
        <v>14</v>
      </c>
      <c r="M681" s="128">
        <v>0.25</v>
      </c>
      <c r="N681" s="152" t="s">
        <v>1445</v>
      </c>
      <c r="O681" s="153" t="s">
        <v>1261</v>
      </c>
      <c r="P681" s="153" t="s">
        <v>27</v>
      </c>
      <c r="Q681" s="217" t="s">
        <v>1443</v>
      </c>
      <c r="R681" s="218" t="s">
        <v>1444</v>
      </c>
      <c r="S681" s="189">
        <v>1</v>
      </c>
      <c r="T681" s="209" t="s">
        <v>22</v>
      </c>
      <c r="U681" s="104" t="s">
        <v>1443</v>
      </c>
      <c r="V681" s="209">
        <v>968.5</v>
      </c>
      <c r="W681" s="229">
        <f t="shared" si="168"/>
        <v>0.08</v>
      </c>
      <c r="X681" s="114">
        <f t="shared" si="169"/>
        <v>891.02</v>
      </c>
      <c r="Y681" s="114" t="s">
        <v>1356</v>
      </c>
      <c r="Z681" s="124">
        <f t="shared" si="170"/>
        <v>27.5</v>
      </c>
      <c r="AA681" s="132">
        <f t="shared" si="171"/>
        <v>918.52</v>
      </c>
      <c r="AB681" s="136">
        <v>14</v>
      </c>
      <c r="AC681" s="128">
        <v>0.25</v>
      </c>
      <c r="AD681" s="234" t="s">
        <v>1445</v>
      </c>
      <c r="AE681" s="153" t="s">
        <v>1261</v>
      </c>
      <c r="AF681" s="153" t="s">
        <v>27</v>
      </c>
    </row>
    <row r="682" spans="1:32">
      <c r="A682" s="25" t="s">
        <v>1446</v>
      </c>
      <c r="B682" s="26" t="s">
        <v>1447</v>
      </c>
      <c r="C682" s="72">
        <v>1</v>
      </c>
      <c r="D682" s="83" t="s">
        <v>22</v>
      </c>
      <c r="E682" s="104" t="s">
        <v>1446</v>
      </c>
      <c r="F682" s="83">
        <v>968.5</v>
      </c>
      <c r="G682" s="112">
        <f t="shared" si="164"/>
        <v>0.08</v>
      </c>
      <c r="H682" s="114">
        <f t="shared" si="165"/>
        <v>891.02</v>
      </c>
      <c r="I682" s="114" t="s">
        <v>1356</v>
      </c>
      <c r="J682" s="124">
        <f t="shared" si="166"/>
        <v>27.5</v>
      </c>
      <c r="K682" s="132">
        <f t="shared" si="167"/>
        <v>918.52</v>
      </c>
      <c r="L682" s="136">
        <v>14</v>
      </c>
      <c r="M682" s="128">
        <v>0.25</v>
      </c>
      <c r="N682" s="152" t="s">
        <v>1445</v>
      </c>
      <c r="O682" s="153" t="s">
        <v>1261</v>
      </c>
      <c r="P682" s="153" t="s">
        <v>27</v>
      </c>
      <c r="Q682" s="217" t="s">
        <v>1446</v>
      </c>
      <c r="R682" s="218" t="s">
        <v>1447</v>
      </c>
      <c r="S682" s="189">
        <v>1</v>
      </c>
      <c r="T682" s="209" t="s">
        <v>22</v>
      </c>
      <c r="U682" s="104" t="s">
        <v>1446</v>
      </c>
      <c r="V682" s="209">
        <v>968.5</v>
      </c>
      <c r="W682" s="229">
        <f t="shared" si="168"/>
        <v>0.08</v>
      </c>
      <c r="X682" s="114">
        <f t="shared" si="169"/>
        <v>891.02</v>
      </c>
      <c r="Y682" s="114" t="s">
        <v>1356</v>
      </c>
      <c r="Z682" s="124">
        <f t="shared" si="170"/>
        <v>27.5</v>
      </c>
      <c r="AA682" s="132">
        <f t="shared" si="171"/>
        <v>918.52</v>
      </c>
      <c r="AB682" s="136">
        <v>14</v>
      </c>
      <c r="AC682" s="128">
        <v>0.25</v>
      </c>
      <c r="AD682" s="234" t="s">
        <v>1445</v>
      </c>
      <c r="AE682" s="153" t="s">
        <v>1261</v>
      </c>
      <c r="AF682" s="153" t="s">
        <v>27</v>
      </c>
    </row>
    <row r="683" spans="1:32">
      <c r="A683" s="25" t="s">
        <v>1448</v>
      </c>
      <c r="B683" s="26" t="s">
        <v>1449</v>
      </c>
      <c r="C683" s="72">
        <v>1</v>
      </c>
      <c r="D683" s="83" t="s">
        <v>22</v>
      </c>
      <c r="E683" s="104" t="s">
        <v>1448</v>
      </c>
      <c r="F683" s="83">
        <v>1151.83</v>
      </c>
      <c r="G683" s="112">
        <f t="shared" si="164"/>
        <v>0.08</v>
      </c>
      <c r="H683" s="114">
        <f t="shared" si="165"/>
        <v>1059.6835999999998</v>
      </c>
      <c r="I683" s="114" t="s">
        <v>1356</v>
      </c>
      <c r="J683" s="124">
        <f t="shared" si="166"/>
        <v>27.5</v>
      </c>
      <c r="K683" s="132">
        <f t="shared" si="167"/>
        <v>1087.1835999999998</v>
      </c>
      <c r="L683" s="136">
        <v>14</v>
      </c>
      <c r="M683" s="128">
        <v>0.25</v>
      </c>
      <c r="N683" s="152" t="s">
        <v>1450</v>
      </c>
      <c r="O683" s="153" t="s">
        <v>1261</v>
      </c>
      <c r="P683" s="153" t="s">
        <v>27</v>
      </c>
      <c r="Q683" s="217" t="s">
        <v>1448</v>
      </c>
      <c r="R683" s="218" t="s">
        <v>1449</v>
      </c>
      <c r="S683" s="189">
        <v>1</v>
      </c>
      <c r="T683" s="209" t="s">
        <v>22</v>
      </c>
      <c r="U683" s="104" t="s">
        <v>1448</v>
      </c>
      <c r="V683" s="209">
        <v>1151.83</v>
      </c>
      <c r="W683" s="229">
        <f t="shared" si="168"/>
        <v>0.08</v>
      </c>
      <c r="X683" s="114">
        <f t="shared" si="169"/>
        <v>1059.6835999999998</v>
      </c>
      <c r="Y683" s="114" t="s">
        <v>1356</v>
      </c>
      <c r="Z683" s="124">
        <f t="shared" si="170"/>
        <v>27.5</v>
      </c>
      <c r="AA683" s="132">
        <f t="shared" si="171"/>
        <v>1087.1835999999998</v>
      </c>
      <c r="AB683" s="136">
        <v>14</v>
      </c>
      <c r="AC683" s="128">
        <v>0.25</v>
      </c>
      <c r="AD683" s="234" t="s">
        <v>1450</v>
      </c>
      <c r="AE683" s="153" t="s">
        <v>1261</v>
      </c>
      <c r="AF683" s="153" t="s">
        <v>27</v>
      </c>
    </row>
    <row r="684" spans="1:32">
      <c r="A684" s="25" t="s">
        <v>1451</v>
      </c>
      <c r="B684" s="26" t="s">
        <v>1452</v>
      </c>
      <c r="C684" s="72">
        <v>1</v>
      </c>
      <c r="D684" s="83" t="s">
        <v>22</v>
      </c>
      <c r="E684" s="104" t="s">
        <v>1451</v>
      </c>
      <c r="F684" s="83">
        <v>1151.83</v>
      </c>
      <c r="G684" s="112">
        <f t="shared" si="164"/>
        <v>0.08</v>
      </c>
      <c r="H684" s="114">
        <f t="shared" si="165"/>
        <v>1059.6835999999998</v>
      </c>
      <c r="I684" s="114" t="s">
        <v>1356</v>
      </c>
      <c r="J684" s="124">
        <f t="shared" si="166"/>
        <v>27.5</v>
      </c>
      <c r="K684" s="132">
        <f t="shared" si="167"/>
        <v>1087.1835999999998</v>
      </c>
      <c r="L684" s="136">
        <v>14</v>
      </c>
      <c r="M684" s="128">
        <v>0.25</v>
      </c>
      <c r="N684" s="152" t="s">
        <v>1450</v>
      </c>
      <c r="O684" s="153" t="s">
        <v>1261</v>
      </c>
      <c r="P684" s="153" t="s">
        <v>27</v>
      </c>
      <c r="Q684" s="217" t="s">
        <v>1451</v>
      </c>
      <c r="R684" s="218" t="s">
        <v>1452</v>
      </c>
      <c r="S684" s="189">
        <v>1</v>
      </c>
      <c r="T684" s="209" t="s">
        <v>22</v>
      </c>
      <c r="U684" s="104" t="s">
        <v>1451</v>
      </c>
      <c r="V684" s="209">
        <v>1151.83</v>
      </c>
      <c r="W684" s="229">
        <f t="shared" si="168"/>
        <v>0.08</v>
      </c>
      <c r="X684" s="114">
        <f t="shared" si="169"/>
        <v>1059.6835999999998</v>
      </c>
      <c r="Y684" s="114" t="s">
        <v>1356</v>
      </c>
      <c r="Z684" s="124">
        <f t="shared" si="170"/>
        <v>27.5</v>
      </c>
      <c r="AA684" s="132">
        <f t="shared" si="171"/>
        <v>1087.1835999999998</v>
      </c>
      <c r="AB684" s="136">
        <v>14</v>
      </c>
      <c r="AC684" s="128">
        <v>0.25</v>
      </c>
      <c r="AD684" s="234" t="s">
        <v>1450</v>
      </c>
      <c r="AE684" s="153" t="s">
        <v>1261</v>
      </c>
      <c r="AF684" s="153" t="s">
        <v>27</v>
      </c>
    </row>
    <row r="685" spans="1:32">
      <c r="A685" s="25" t="s">
        <v>1453</v>
      </c>
      <c r="B685" s="26" t="s">
        <v>1454</v>
      </c>
      <c r="C685" s="72">
        <v>1</v>
      </c>
      <c r="D685" s="83" t="s">
        <v>22</v>
      </c>
      <c r="E685" s="104" t="s">
        <v>1453</v>
      </c>
      <c r="F685" s="83">
        <v>1335.17</v>
      </c>
      <c r="G685" s="112">
        <f t="shared" si="164"/>
        <v>0.08</v>
      </c>
      <c r="H685" s="114">
        <f t="shared" si="165"/>
        <v>1228.3564000000001</v>
      </c>
      <c r="I685" s="114" t="s">
        <v>1356</v>
      </c>
      <c r="J685" s="124">
        <f t="shared" si="166"/>
        <v>27.5</v>
      </c>
      <c r="K685" s="132">
        <f t="shared" si="167"/>
        <v>1255.8564000000001</v>
      </c>
      <c r="L685" s="136">
        <v>14</v>
      </c>
      <c r="M685" s="128">
        <v>0.25</v>
      </c>
      <c r="N685" s="152" t="s">
        <v>1455</v>
      </c>
      <c r="O685" s="153" t="s">
        <v>1261</v>
      </c>
      <c r="P685" s="153" t="s">
        <v>27</v>
      </c>
      <c r="Q685" s="217" t="s">
        <v>1453</v>
      </c>
      <c r="R685" s="218" t="s">
        <v>1454</v>
      </c>
      <c r="S685" s="189">
        <v>1</v>
      </c>
      <c r="T685" s="209" t="s">
        <v>22</v>
      </c>
      <c r="U685" s="104" t="s">
        <v>1453</v>
      </c>
      <c r="V685" s="209">
        <v>1335.17</v>
      </c>
      <c r="W685" s="229">
        <f t="shared" si="168"/>
        <v>0.08</v>
      </c>
      <c r="X685" s="114">
        <f t="shared" si="169"/>
        <v>1228.3564000000001</v>
      </c>
      <c r="Y685" s="114" t="s">
        <v>1356</v>
      </c>
      <c r="Z685" s="124">
        <f t="shared" si="170"/>
        <v>27.5</v>
      </c>
      <c r="AA685" s="132">
        <f t="shared" si="171"/>
        <v>1255.8564000000001</v>
      </c>
      <c r="AB685" s="136">
        <v>14</v>
      </c>
      <c r="AC685" s="128">
        <v>0.25</v>
      </c>
      <c r="AD685" s="234" t="s">
        <v>1455</v>
      </c>
      <c r="AE685" s="153" t="s">
        <v>1261</v>
      </c>
      <c r="AF685" s="153" t="s">
        <v>27</v>
      </c>
    </row>
    <row r="686" spans="1:32">
      <c r="A686" s="25" t="s">
        <v>1456</v>
      </c>
      <c r="B686" s="26" t="s">
        <v>1457</v>
      </c>
      <c r="C686" s="72">
        <v>1</v>
      </c>
      <c r="D686" s="83" t="s">
        <v>22</v>
      </c>
      <c r="E686" s="104" t="s">
        <v>1456</v>
      </c>
      <c r="F686" s="83">
        <v>1335.17</v>
      </c>
      <c r="G686" s="112">
        <f t="shared" si="164"/>
        <v>0.08</v>
      </c>
      <c r="H686" s="114">
        <f t="shared" si="165"/>
        <v>1228.3564000000001</v>
      </c>
      <c r="I686" s="114" t="s">
        <v>1356</v>
      </c>
      <c r="J686" s="124">
        <f t="shared" si="166"/>
        <v>27.5</v>
      </c>
      <c r="K686" s="132">
        <f t="shared" si="167"/>
        <v>1255.8564000000001</v>
      </c>
      <c r="L686" s="136">
        <v>14</v>
      </c>
      <c r="M686" s="128">
        <v>0.25</v>
      </c>
      <c r="N686" s="152" t="s">
        <v>1455</v>
      </c>
      <c r="O686" s="153" t="s">
        <v>1261</v>
      </c>
      <c r="P686" s="153" t="s">
        <v>27</v>
      </c>
      <c r="Q686" s="217" t="s">
        <v>1456</v>
      </c>
      <c r="R686" s="218" t="s">
        <v>1457</v>
      </c>
      <c r="S686" s="189">
        <v>1</v>
      </c>
      <c r="T686" s="209" t="s">
        <v>22</v>
      </c>
      <c r="U686" s="104" t="s">
        <v>1456</v>
      </c>
      <c r="V686" s="209">
        <v>1335.17</v>
      </c>
      <c r="W686" s="229">
        <f t="shared" si="168"/>
        <v>0.08</v>
      </c>
      <c r="X686" s="114">
        <f t="shared" si="169"/>
        <v>1228.3564000000001</v>
      </c>
      <c r="Y686" s="114" t="s">
        <v>1356</v>
      </c>
      <c r="Z686" s="124">
        <f t="shared" si="170"/>
        <v>27.5</v>
      </c>
      <c r="AA686" s="132">
        <f t="shared" si="171"/>
        <v>1255.8564000000001</v>
      </c>
      <c r="AB686" s="136">
        <v>14</v>
      </c>
      <c r="AC686" s="128">
        <v>0.25</v>
      </c>
      <c r="AD686" s="234" t="s">
        <v>1455</v>
      </c>
      <c r="AE686" s="153" t="s">
        <v>1261</v>
      </c>
      <c r="AF686" s="153" t="s">
        <v>27</v>
      </c>
    </row>
    <row r="687" spans="1:32">
      <c r="A687" s="25" t="s">
        <v>1458</v>
      </c>
      <c r="B687" s="26" t="s">
        <v>1459</v>
      </c>
      <c r="C687" s="72">
        <v>1</v>
      </c>
      <c r="D687" s="83" t="s">
        <v>22</v>
      </c>
      <c r="E687" s="104" t="s">
        <v>1458</v>
      </c>
      <c r="F687" s="83">
        <v>918.5</v>
      </c>
      <c r="G687" s="112">
        <f>rv_ipp12</f>
        <v>0.08</v>
      </c>
      <c r="H687" s="114">
        <f t="shared" si="165"/>
        <v>845.02</v>
      </c>
      <c r="I687" s="114" t="s">
        <v>1460</v>
      </c>
      <c r="J687" s="124">
        <f>ip12_3pl</f>
        <v>30</v>
      </c>
      <c r="K687" s="132">
        <f t="shared" si="167"/>
        <v>875.02</v>
      </c>
      <c r="L687" s="136">
        <v>14</v>
      </c>
      <c r="M687" s="128">
        <v>0.25</v>
      </c>
      <c r="N687" s="152" t="s">
        <v>1461</v>
      </c>
      <c r="O687" s="153" t="s">
        <v>1261</v>
      </c>
      <c r="P687" s="153" t="s">
        <v>27</v>
      </c>
      <c r="Q687" s="217" t="s">
        <v>1458</v>
      </c>
      <c r="R687" s="218" t="s">
        <v>1459</v>
      </c>
      <c r="S687" s="189">
        <v>1</v>
      </c>
      <c r="T687" s="209" t="s">
        <v>22</v>
      </c>
      <c r="U687" s="104" t="s">
        <v>1458</v>
      </c>
      <c r="V687" s="209">
        <v>918.5</v>
      </c>
      <c r="W687" s="229">
        <f>rv_ipp12</f>
        <v>0.08</v>
      </c>
      <c r="X687" s="114">
        <f t="shared" si="169"/>
        <v>845.02</v>
      </c>
      <c r="Y687" s="114" t="s">
        <v>1460</v>
      </c>
      <c r="Z687" s="124">
        <f>ip12_3pl</f>
        <v>30</v>
      </c>
      <c r="AA687" s="132">
        <f t="shared" si="171"/>
        <v>875.02</v>
      </c>
      <c r="AB687" s="136">
        <v>14</v>
      </c>
      <c r="AC687" s="128">
        <v>0.25</v>
      </c>
      <c r="AD687" s="234" t="s">
        <v>1461</v>
      </c>
      <c r="AE687" s="153" t="s">
        <v>1261</v>
      </c>
      <c r="AF687" s="153" t="s">
        <v>27</v>
      </c>
    </row>
    <row r="688" spans="1:32">
      <c r="A688" s="25" t="s">
        <v>1462</v>
      </c>
      <c r="B688" s="26" t="s">
        <v>1463</v>
      </c>
      <c r="C688" s="72">
        <v>1</v>
      </c>
      <c r="D688" s="83" t="s">
        <v>22</v>
      </c>
      <c r="E688" s="104" t="s">
        <v>1462</v>
      </c>
      <c r="F688" s="83">
        <v>918.5</v>
      </c>
      <c r="G688" s="112">
        <f>rv_ipp12</f>
        <v>0.08</v>
      </c>
      <c r="H688" s="114">
        <f t="shared" si="165"/>
        <v>845.02</v>
      </c>
      <c r="I688" s="114" t="s">
        <v>1460</v>
      </c>
      <c r="J688" s="124">
        <f>ip12_3pl</f>
        <v>30</v>
      </c>
      <c r="K688" s="132">
        <f t="shared" si="167"/>
        <v>875.02</v>
      </c>
      <c r="L688" s="136">
        <v>14</v>
      </c>
      <c r="M688" s="128">
        <v>0.25</v>
      </c>
      <c r="N688" s="152" t="s">
        <v>1461</v>
      </c>
      <c r="O688" s="153" t="s">
        <v>1261</v>
      </c>
      <c r="P688" s="153" t="s">
        <v>27</v>
      </c>
      <c r="Q688" s="217" t="s">
        <v>1462</v>
      </c>
      <c r="R688" s="218" t="s">
        <v>1463</v>
      </c>
      <c r="S688" s="189">
        <v>1</v>
      </c>
      <c r="T688" s="209" t="s">
        <v>22</v>
      </c>
      <c r="U688" s="104" t="s">
        <v>1462</v>
      </c>
      <c r="V688" s="209">
        <v>918.5</v>
      </c>
      <c r="W688" s="229">
        <f>rv_ipp12</f>
        <v>0.08</v>
      </c>
      <c r="X688" s="114">
        <f t="shared" si="169"/>
        <v>845.02</v>
      </c>
      <c r="Y688" s="114" t="s">
        <v>1460</v>
      </c>
      <c r="Z688" s="124">
        <f>ip12_3pl</f>
        <v>30</v>
      </c>
      <c r="AA688" s="132">
        <f t="shared" si="171"/>
        <v>875.02</v>
      </c>
      <c r="AB688" s="136">
        <v>14</v>
      </c>
      <c r="AC688" s="128">
        <v>0.25</v>
      </c>
      <c r="AD688" s="234" t="s">
        <v>1461</v>
      </c>
      <c r="AE688" s="153" t="s">
        <v>1261</v>
      </c>
      <c r="AF688" s="153" t="s">
        <v>27</v>
      </c>
    </row>
    <row r="689" spans="1:32">
      <c r="A689" s="34" t="s">
        <v>1460</v>
      </c>
      <c r="B689" s="17" t="s">
        <v>1464</v>
      </c>
      <c r="C689" s="73">
        <v>1</v>
      </c>
      <c r="D689" s="84" t="s">
        <v>29</v>
      </c>
      <c r="E689" s="102" t="s">
        <v>1460</v>
      </c>
      <c r="F689" s="84"/>
      <c r="G689" s="110"/>
      <c r="H689" s="115">
        <v>30</v>
      </c>
      <c r="I689" s="115"/>
      <c r="J689" s="125"/>
      <c r="K689" s="125"/>
      <c r="L689" s="136" t="s">
        <v>24</v>
      </c>
      <c r="M689" s="128" t="s">
        <v>24</v>
      </c>
      <c r="N689" s="150" t="s">
        <v>30</v>
      </c>
      <c r="O689" s="153" t="s">
        <v>31</v>
      </c>
      <c r="P689" s="153" t="s">
        <v>32</v>
      </c>
      <c r="Q689" s="41" t="s">
        <v>1460</v>
      </c>
      <c r="R689" s="42" t="s">
        <v>1464</v>
      </c>
      <c r="S689" s="76">
        <v>1</v>
      </c>
      <c r="T689" s="88" t="s">
        <v>29</v>
      </c>
      <c r="U689" s="102" t="s">
        <v>1460</v>
      </c>
      <c r="V689" s="88"/>
      <c r="W689" s="220"/>
      <c r="X689" s="115">
        <v>30</v>
      </c>
      <c r="Y689" s="115"/>
      <c r="Z689" s="125"/>
      <c r="AA689" s="125"/>
      <c r="AB689" s="136" t="s">
        <v>24</v>
      </c>
      <c r="AC689" s="128" t="s">
        <v>24</v>
      </c>
      <c r="AD689" s="150" t="s">
        <v>30</v>
      </c>
      <c r="AE689" s="153" t="s">
        <v>31</v>
      </c>
      <c r="AF689" s="153" t="s">
        <v>32</v>
      </c>
    </row>
    <row r="690" spans="1:32">
      <c r="A690" s="37" t="s">
        <v>1465</v>
      </c>
      <c r="B690" s="17" t="s">
        <v>1466</v>
      </c>
      <c r="C690" s="73">
        <v>1</v>
      </c>
      <c r="D690" s="84" t="s">
        <v>29</v>
      </c>
      <c r="E690" s="102" t="s">
        <v>1465</v>
      </c>
      <c r="F690" s="84"/>
      <c r="G690" s="110"/>
      <c r="H690" s="115">
        <v>5</v>
      </c>
      <c r="I690" s="68"/>
      <c r="J690" s="24"/>
      <c r="K690" s="24"/>
      <c r="L690" s="136" t="s">
        <v>24</v>
      </c>
      <c r="M690" s="128" t="s">
        <v>24</v>
      </c>
      <c r="N690" s="150" t="s">
        <v>30</v>
      </c>
      <c r="O690" s="153" t="s">
        <v>31</v>
      </c>
      <c r="P690" s="153" t="s">
        <v>32</v>
      </c>
      <c r="Q690" s="43" t="s">
        <v>1465</v>
      </c>
      <c r="R690" s="42" t="s">
        <v>1466</v>
      </c>
      <c r="S690" s="76">
        <v>1</v>
      </c>
      <c r="T690" s="88" t="s">
        <v>29</v>
      </c>
      <c r="U690" s="102" t="s">
        <v>1465</v>
      </c>
      <c r="V690" s="88"/>
      <c r="W690" s="220"/>
      <c r="X690" s="115">
        <v>5</v>
      </c>
      <c r="Y690" s="68"/>
      <c r="Z690" s="24"/>
      <c r="AA690" s="24"/>
      <c r="AB690" s="136" t="s">
        <v>24</v>
      </c>
      <c r="AC690" s="128" t="s">
        <v>24</v>
      </c>
      <c r="AD690" s="150" t="s">
        <v>30</v>
      </c>
      <c r="AE690" s="153" t="s">
        <v>31</v>
      </c>
      <c r="AF690" s="153" t="s">
        <v>32</v>
      </c>
    </row>
    <row r="691" spans="1:32">
      <c r="A691" s="37" t="s">
        <v>1467</v>
      </c>
      <c r="B691" s="17" t="s">
        <v>1468</v>
      </c>
      <c r="C691" s="73">
        <v>1</v>
      </c>
      <c r="D691" s="84" t="s">
        <v>29</v>
      </c>
      <c r="E691" s="102" t="s">
        <v>1467</v>
      </c>
      <c r="F691" s="84"/>
      <c r="G691" s="110"/>
      <c r="H691" s="115">
        <v>15</v>
      </c>
      <c r="I691" s="68"/>
      <c r="J691" s="24"/>
      <c r="K691" s="24"/>
      <c r="L691" s="136" t="s">
        <v>24</v>
      </c>
      <c r="M691" s="128" t="s">
        <v>24</v>
      </c>
      <c r="N691" s="150" t="s">
        <v>30</v>
      </c>
      <c r="O691" s="153" t="s">
        <v>31</v>
      </c>
      <c r="P691" s="153" t="s">
        <v>32</v>
      </c>
      <c r="Q691" s="43" t="s">
        <v>1467</v>
      </c>
      <c r="R691" s="42" t="s">
        <v>1468</v>
      </c>
      <c r="S691" s="76">
        <v>1</v>
      </c>
      <c r="T691" s="88" t="s">
        <v>29</v>
      </c>
      <c r="U691" s="102" t="s">
        <v>1467</v>
      </c>
      <c r="V691" s="88"/>
      <c r="W691" s="220"/>
      <c r="X691" s="115">
        <v>15</v>
      </c>
      <c r="Y691" s="68"/>
      <c r="Z691" s="24"/>
      <c r="AA691" s="24"/>
      <c r="AB691" s="136" t="s">
        <v>24</v>
      </c>
      <c r="AC691" s="128" t="s">
        <v>24</v>
      </c>
      <c r="AD691" s="150" t="s">
        <v>30</v>
      </c>
      <c r="AE691" s="153" t="s">
        <v>31</v>
      </c>
      <c r="AF691" s="153" t="s">
        <v>32</v>
      </c>
    </row>
    <row r="692" spans="1:32">
      <c r="A692" s="37" t="s">
        <v>1469</v>
      </c>
      <c r="B692" s="17" t="s">
        <v>1470</v>
      </c>
      <c r="C692" s="73">
        <v>1</v>
      </c>
      <c r="D692" s="84" t="s">
        <v>29</v>
      </c>
      <c r="E692" s="102" t="s">
        <v>1469</v>
      </c>
      <c r="F692" s="84"/>
      <c r="G692" s="110"/>
      <c r="H692" s="115">
        <v>39</v>
      </c>
      <c r="I692" s="68"/>
      <c r="J692" s="24"/>
      <c r="K692" s="24"/>
      <c r="L692" s="136" t="s">
        <v>24</v>
      </c>
      <c r="M692" s="128" t="s">
        <v>24</v>
      </c>
      <c r="N692" s="150" t="s">
        <v>30</v>
      </c>
      <c r="O692" s="153" t="s">
        <v>31</v>
      </c>
      <c r="P692" s="153" t="s">
        <v>32</v>
      </c>
      <c r="Q692" s="43" t="s">
        <v>1469</v>
      </c>
      <c r="R692" s="42" t="s">
        <v>1470</v>
      </c>
      <c r="S692" s="76">
        <v>1</v>
      </c>
      <c r="T692" s="88" t="s">
        <v>29</v>
      </c>
      <c r="U692" s="102" t="s">
        <v>1469</v>
      </c>
      <c r="V692" s="88"/>
      <c r="W692" s="220"/>
      <c r="X692" s="115">
        <v>39</v>
      </c>
      <c r="Y692" s="68"/>
      <c r="Z692" s="24"/>
      <c r="AA692" s="24"/>
      <c r="AB692" s="136" t="s">
        <v>24</v>
      </c>
      <c r="AC692" s="128" t="s">
        <v>24</v>
      </c>
      <c r="AD692" s="150" t="s">
        <v>30</v>
      </c>
      <c r="AE692" s="153" t="s">
        <v>31</v>
      </c>
      <c r="AF692" s="153" t="s">
        <v>32</v>
      </c>
    </row>
    <row r="693" spans="1:32">
      <c r="A693" s="37" t="s">
        <v>1471</v>
      </c>
      <c r="B693" s="17" t="s">
        <v>1472</v>
      </c>
      <c r="C693" s="73">
        <v>1</v>
      </c>
      <c r="D693" s="84" t="s">
        <v>29</v>
      </c>
      <c r="E693" s="102" t="s">
        <v>1471</v>
      </c>
      <c r="F693" s="84"/>
      <c r="G693" s="110"/>
      <c r="H693" s="115">
        <v>59</v>
      </c>
      <c r="I693" s="68"/>
      <c r="J693" s="24"/>
      <c r="K693" s="24"/>
      <c r="L693" s="136" t="s">
        <v>24</v>
      </c>
      <c r="M693" s="128" t="s">
        <v>24</v>
      </c>
      <c r="N693" s="150" t="s">
        <v>30</v>
      </c>
      <c r="O693" s="153" t="s">
        <v>31</v>
      </c>
      <c r="P693" s="153" t="s">
        <v>32</v>
      </c>
      <c r="Q693" s="43" t="s">
        <v>1471</v>
      </c>
      <c r="R693" s="42" t="s">
        <v>1472</v>
      </c>
      <c r="S693" s="76">
        <v>1</v>
      </c>
      <c r="T693" s="88" t="s">
        <v>29</v>
      </c>
      <c r="U693" s="102" t="s">
        <v>1471</v>
      </c>
      <c r="V693" s="88"/>
      <c r="W693" s="220"/>
      <c r="X693" s="115">
        <v>59</v>
      </c>
      <c r="Y693" s="68"/>
      <c r="Z693" s="24"/>
      <c r="AA693" s="24"/>
      <c r="AB693" s="136" t="s">
        <v>24</v>
      </c>
      <c r="AC693" s="128" t="s">
        <v>24</v>
      </c>
      <c r="AD693" s="150" t="s">
        <v>30</v>
      </c>
      <c r="AE693" s="153" t="s">
        <v>31</v>
      </c>
      <c r="AF693" s="153" t="s">
        <v>32</v>
      </c>
    </row>
    <row r="694" spans="1:32">
      <c r="A694" s="37" t="s">
        <v>1473</v>
      </c>
      <c r="B694" s="17" t="s">
        <v>1474</v>
      </c>
      <c r="C694" s="73">
        <v>1</v>
      </c>
      <c r="D694" s="84" t="s">
        <v>29</v>
      </c>
      <c r="E694" s="102" t="s">
        <v>1473</v>
      </c>
      <c r="F694" s="84"/>
      <c r="G694" s="110"/>
      <c r="H694" s="115">
        <v>85</v>
      </c>
      <c r="I694" s="68"/>
      <c r="J694" s="24"/>
      <c r="K694" s="24"/>
      <c r="L694" s="136" t="s">
        <v>24</v>
      </c>
      <c r="M694" s="128" t="s">
        <v>24</v>
      </c>
      <c r="N694" s="150" t="s">
        <v>30</v>
      </c>
      <c r="O694" s="153" t="s">
        <v>31</v>
      </c>
      <c r="P694" s="153" t="s">
        <v>32</v>
      </c>
      <c r="Q694" s="43" t="s">
        <v>1473</v>
      </c>
      <c r="R694" s="42" t="s">
        <v>1474</v>
      </c>
      <c r="S694" s="76">
        <v>1</v>
      </c>
      <c r="T694" s="88" t="s">
        <v>29</v>
      </c>
      <c r="U694" s="102" t="s">
        <v>1473</v>
      </c>
      <c r="V694" s="88"/>
      <c r="W694" s="220"/>
      <c r="X694" s="115">
        <v>85</v>
      </c>
      <c r="Y694" s="68"/>
      <c r="Z694" s="24"/>
      <c r="AA694" s="24"/>
      <c r="AB694" s="136" t="s">
        <v>24</v>
      </c>
      <c r="AC694" s="128" t="s">
        <v>24</v>
      </c>
      <c r="AD694" s="150" t="s">
        <v>30</v>
      </c>
      <c r="AE694" s="153" t="s">
        <v>31</v>
      </c>
      <c r="AF694" s="153" t="s">
        <v>32</v>
      </c>
    </row>
    <row r="695" spans="1:32">
      <c r="A695" s="37" t="s">
        <v>1475</v>
      </c>
      <c r="B695" s="17" t="s">
        <v>1476</v>
      </c>
      <c r="C695" s="73">
        <v>1</v>
      </c>
      <c r="D695" s="84" t="s">
        <v>29</v>
      </c>
      <c r="E695" s="102" t="s">
        <v>1475</v>
      </c>
      <c r="F695" s="84"/>
      <c r="G695" s="110"/>
      <c r="H695" s="115">
        <v>20</v>
      </c>
      <c r="I695" s="68"/>
      <c r="J695" s="24"/>
      <c r="K695" s="24"/>
      <c r="L695" s="136" t="s">
        <v>24</v>
      </c>
      <c r="M695" s="128" t="s">
        <v>24</v>
      </c>
      <c r="N695" s="150" t="s">
        <v>30</v>
      </c>
      <c r="O695" s="153" t="s">
        <v>31</v>
      </c>
      <c r="P695" s="153" t="s">
        <v>32</v>
      </c>
      <c r="Q695" s="43" t="s">
        <v>1475</v>
      </c>
      <c r="R695" s="42" t="s">
        <v>1476</v>
      </c>
      <c r="S695" s="76">
        <v>1</v>
      </c>
      <c r="T695" s="88" t="s">
        <v>29</v>
      </c>
      <c r="U695" s="102" t="s">
        <v>1475</v>
      </c>
      <c r="V695" s="88"/>
      <c r="W695" s="220"/>
      <c r="X695" s="115">
        <v>20</v>
      </c>
      <c r="Y695" s="68"/>
      <c r="Z695" s="24"/>
      <c r="AA695" s="24"/>
      <c r="AB695" s="136" t="s">
        <v>24</v>
      </c>
      <c r="AC695" s="128" t="s">
        <v>24</v>
      </c>
      <c r="AD695" s="150" t="s">
        <v>30</v>
      </c>
      <c r="AE695" s="153" t="s">
        <v>31</v>
      </c>
      <c r="AF695" s="153" t="s">
        <v>32</v>
      </c>
    </row>
    <row r="696" spans="1:32">
      <c r="A696" s="37" t="s">
        <v>1477</v>
      </c>
      <c r="B696" s="17" t="s">
        <v>1478</v>
      </c>
      <c r="C696" s="73">
        <v>1</v>
      </c>
      <c r="D696" s="84" t="s">
        <v>29</v>
      </c>
      <c r="E696" s="102" t="s">
        <v>1477</v>
      </c>
      <c r="F696" s="84"/>
      <c r="G696" s="110"/>
      <c r="H696" s="115">
        <v>35</v>
      </c>
      <c r="I696" s="68"/>
      <c r="J696" s="24"/>
      <c r="K696" s="24"/>
      <c r="L696" s="136" t="s">
        <v>24</v>
      </c>
      <c r="M696" s="128" t="s">
        <v>24</v>
      </c>
      <c r="N696" s="150" t="s">
        <v>30</v>
      </c>
      <c r="O696" s="153" t="s">
        <v>31</v>
      </c>
      <c r="P696" s="153" t="s">
        <v>32</v>
      </c>
      <c r="Q696" s="43" t="s">
        <v>1477</v>
      </c>
      <c r="R696" s="42" t="s">
        <v>1478</v>
      </c>
      <c r="S696" s="76">
        <v>1</v>
      </c>
      <c r="T696" s="88" t="s">
        <v>29</v>
      </c>
      <c r="U696" s="102" t="s">
        <v>1477</v>
      </c>
      <c r="V696" s="88"/>
      <c r="W696" s="220"/>
      <c r="X696" s="115">
        <v>35</v>
      </c>
      <c r="Y696" s="68"/>
      <c r="Z696" s="24"/>
      <c r="AA696" s="24"/>
      <c r="AB696" s="136" t="s">
        <v>24</v>
      </c>
      <c r="AC696" s="128" t="s">
        <v>24</v>
      </c>
      <c r="AD696" s="150" t="s">
        <v>30</v>
      </c>
      <c r="AE696" s="153" t="s">
        <v>31</v>
      </c>
      <c r="AF696" s="153" t="s">
        <v>32</v>
      </c>
    </row>
    <row r="697" spans="1:32">
      <c r="A697" s="37" t="s">
        <v>1479</v>
      </c>
      <c r="B697" s="38" t="s">
        <v>1480</v>
      </c>
      <c r="C697" s="73">
        <v>1</v>
      </c>
      <c r="D697" s="84" t="s">
        <v>29</v>
      </c>
      <c r="E697" s="102" t="s">
        <v>1479</v>
      </c>
      <c r="F697" s="84"/>
      <c r="G697" s="110"/>
      <c r="H697" s="115">
        <v>65</v>
      </c>
      <c r="I697" s="68"/>
      <c r="J697" s="24"/>
      <c r="K697" s="24"/>
      <c r="L697" s="136" t="s">
        <v>24</v>
      </c>
      <c r="M697" s="128" t="s">
        <v>24</v>
      </c>
      <c r="N697" s="150" t="s">
        <v>30</v>
      </c>
      <c r="O697" s="153" t="s">
        <v>31</v>
      </c>
      <c r="P697" s="153" t="s">
        <v>32</v>
      </c>
      <c r="Q697" s="43" t="s">
        <v>1479</v>
      </c>
      <c r="R697" s="241" t="s">
        <v>1480</v>
      </c>
      <c r="S697" s="76">
        <v>1</v>
      </c>
      <c r="T697" s="88" t="s">
        <v>29</v>
      </c>
      <c r="U697" s="102" t="s">
        <v>1479</v>
      </c>
      <c r="V697" s="88"/>
      <c r="W697" s="220"/>
      <c r="X697" s="115">
        <v>65</v>
      </c>
      <c r="Y697" s="68"/>
      <c r="Z697" s="24"/>
      <c r="AA697" s="24"/>
      <c r="AB697" s="136" t="s">
        <v>24</v>
      </c>
      <c r="AC697" s="128" t="s">
        <v>24</v>
      </c>
      <c r="AD697" s="150" t="s">
        <v>30</v>
      </c>
      <c r="AE697" s="153" t="s">
        <v>31</v>
      </c>
      <c r="AF697" s="153" t="s">
        <v>32</v>
      </c>
    </row>
    <row r="698" spans="1:32">
      <c r="A698" s="37" t="s">
        <v>1481</v>
      </c>
      <c r="B698" s="17" t="s">
        <v>1482</v>
      </c>
      <c r="C698" s="73">
        <v>1</v>
      </c>
      <c r="D698" s="84" t="s">
        <v>29</v>
      </c>
      <c r="E698" s="102" t="s">
        <v>1481</v>
      </c>
      <c r="F698" s="84"/>
      <c r="G698" s="110"/>
      <c r="H698" s="115">
        <v>100</v>
      </c>
      <c r="I698" s="68"/>
      <c r="J698" s="24"/>
      <c r="K698" s="24"/>
      <c r="L698" s="136" t="s">
        <v>24</v>
      </c>
      <c r="M698" s="128" t="s">
        <v>24</v>
      </c>
      <c r="N698" s="150" t="s">
        <v>30</v>
      </c>
      <c r="O698" s="153" t="s">
        <v>31</v>
      </c>
      <c r="P698" s="156" t="s">
        <v>32</v>
      </c>
      <c r="Q698" s="43" t="s">
        <v>1481</v>
      </c>
      <c r="R698" s="42" t="s">
        <v>1482</v>
      </c>
      <c r="S698" s="76">
        <v>1</v>
      </c>
      <c r="T698" s="88" t="s">
        <v>29</v>
      </c>
      <c r="U698" s="102" t="s">
        <v>1481</v>
      </c>
      <c r="V698" s="88"/>
      <c r="W698" s="220"/>
      <c r="X698" s="115">
        <v>100</v>
      </c>
      <c r="Y698" s="68"/>
      <c r="Z698" s="24"/>
      <c r="AA698" s="24"/>
      <c r="AB698" s="136" t="s">
        <v>24</v>
      </c>
      <c r="AC698" s="128" t="s">
        <v>24</v>
      </c>
      <c r="AD698" s="150" t="s">
        <v>30</v>
      </c>
      <c r="AE698" s="153" t="s">
        <v>31</v>
      </c>
      <c r="AF698" s="243" t="s">
        <v>32</v>
      </c>
    </row>
    <row r="699" spans="1:32">
      <c r="A699" s="25" t="s">
        <v>1483</v>
      </c>
      <c r="B699" s="26" t="s">
        <v>1484</v>
      </c>
      <c r="C699" s="72">
        <v>1</v>
      </c>
      <c r="D699" s="83" t="s">
        <v>22</v>
      </c>
      <c r="E699" s="104" t="s">
        <v>1483</v>
      </c>
      <c r="F699" s="83">
        <v>1010.17</v>
      </c>
      <c r="G699" s="112">
        <f t="shared" ref="G699:G712" si="172">rv_ipp12</f>
        <v>0.08</v>
      </c>
      <c r="H699" s="114">
        <f t="shared" ref="H699:H734" si="173">F699-(F699*G699)</f>
        <v>929.35640000000001</v>
      </c>
      <c r="I699" s="114" t="s">
        <v>1460</v>
      </c>
      <c r="J699" s="124">
        <f t="shared" ref="J699:J712" si="174">ip12_3pl</f>
        <v>30</v>
      </c>
      <c r="K699" s="132">
        <f t="shared" ref="K699:K712" si="175">H699+J699</f>
        <v>959.35640000000001</v>
      </c>
      <c r="L699" s="136">
        <v>14</v>
      </c>
      <c r="M699" s="128">
        <v>0.25</v>
      </c>
      <c r="N699" s="152" t="s">
        <v>1485</v>
      </c>
      <c r="O699" s="153" t="s">
        <v>1261</v>
      </c>
      <c r="P699" s="153" t="s">
        <v>27</v>
      </c>
      <c r="Q699" s="217" t="s">
        <v>1483</v>
      </c>
      <c r="R699" s="218" t="s">
        <v>1484</v>
      </c>
      <c r="S699" s="189">
        <v>1</v>
      </c>
      <c r="T699" s="209" t="s">
        <v>22</v>
      </c>
      <c r="U699" s="104" t="s">
        <v>1483</v>
      </c>
      <c r="V699" s="209">
        <v>1010.17</v>
      </c>
      <c r="W699" s="229">
        <f t="shared" ref="W699:W712" si="176">rv_ipp12</f>
        <v>0.08</v>
      </c>
      <c r="X699" s="114">
        <f t="shared" ref="X699:X734" si="177">V699-(V699*W699)</f>
        <v>929.35640000000001</v>
      </c>
      <c r="Y699" s="114" t="s">
        <v>1460</v>
      </c>
      <c r="Z699" s="124">
        <f t="shared" ref="Z699:Z712" si="178">ip12_3pl</f>
        <v>30</v>
      </c>
      <c r="AA699" s="132">
        <f t="shared" ref="AA699:AA712" si="179">X699+Z699</f>
        <v>959.35640000000001</v>
      </c>
      <c r="AB699" s="136">
        <v>14</v>
      </c>
      <c r="AC699" s="128">
        <v>0.25</v>
      </c>
      <c r="AD699" s="234" t="s">
        <v>1485</v>
      </c>
      <c r="AE699" s="153" t="s">
        <v>1261</v>
      </c>
      <c r="AF699" s="153" t="s">
        <v>27</v>
      </c>
    </row>
    <row r="700" spans="1:32">
      <c r="A700" s="25" t="s">
        <v>1486</v>
      </c>
      <c r="B700" s="26" t="s">
        <v>1487</v>
      </c>
      <c r="C700" s="72">
        <v>1</v>
      </c>
      <c r="D700" s="83" t="s">
        <v>22</v>
      </c>
      <c r="E700" s="104" t="s">
        <v>1486</v>
      </c>
      <c r="F700" s="83">
        <v>1010.17</v>
      </c>
      <c r="G700" s="112">
        <f t="shared" si="172"/>
        <v>0.08</v>
      </c>
      <c r="H700" s="114">
        <f t="shared" si="173"/>
        <v>929.35640000000001</v>
      </c>
      <c r="I700" s="114" t="s">
        <v>1460</v>
      </c>
      <c r="J700" s="124">
        <f t="shared" si="174"/>
        <v>30</v>
      </c>
      <c r="K700" s="132">
        <f t="shared" si="175"/>
        <v>959.35640000000001</v>
      </c>
      <c r="L700" s="136">
        <v>14</v>
      </c>
      <c r="M700" s="128">
        <v>0.25</v>
      </c>
      <c r="N700" s="152" t="s">
        <v>1485</v>
      </c>
      <c r="O700" s="153" t="s">
        <v>1261</v>
      </c>
      <c r="P700" s="153" t="s">
        <v>27</v>
      </c>
      <c r="Q700" s="217" t="s">
        <v>1486</v>
      </c>
      <c r="R700" s="218" t="s">
        <v>1487</v>
      </c>
      <c r="S700" s="189">
        <v>1</v>
      </c>
      <c r="T700" s="209" t="s">
        <v>22</v>
      </c>
      <c r="U700" s="104" t="s">
        <v>1486</v>
      </c>
      <c r="V700" s="209">
        <v>1010.17</v>
      </c>
      <c r="W700" s="229">
        <f t="shared" si="176"/>
        <v>0.08</v>
      </c>
      <c r="X700" s="114">
        <f t="shared" si="177"/>
        <v>929.35640000000001</v>
      </c>
      <c r="Y700" s="114" t="s">
        <v>1460</v>
      </c>
      <c r="Z700" s="124">
        <f t="shared" si="178"/>
        <v>30</v>
      </c>
      <c r="AA700" s="132">
        <f t="shared" si="179"/>
        <v>959.35640000000001</v>
      </c>
      <c r="AB700" s="136">
        <v>14</v>
      </c>
      <c r="AC700" s="128">
        <v>0.25</v>
      </c>
      <c r="AD700" s="234" t="s">
        <v>1485</v>
      </c>
      <c r="AE700" s="153" t="s">
        <v>1261</v>
      </c>
      <c r="AF700" s="153" t="s">
        <v>27</v>
      </c>
    </row>
    <row r="701" spans="1:32">
      <c r="A701" s="25" t="s">
        <v>1488</v>
      </c>
      <c r="B701" s="26" t="s">
        <v>1489</v>
      </c>
      <c r="C701" s="72">
        <v>1</v>
      </c>
      <c r="D701" s="83" t="s">
        <v>22</v>
      </c>
      <c r="E701" s="104" t="s">
        <v>1488</v>
      </c>
      <c r="F701" s="83">
        <v>1193.5</v>
      </c>
      <c r="G701" s="112">
        <f t="shared" si="172"/>
        <v>0.08</v>
      </c>
      <c r="H701" s="114">
        <f t="shared" si="173"/>
        <v>1098.02</v>
      </c>
      <c r="I701" s="114" t="s">
        <v>1460</v>
      </c>
      <c r="J701" s="124">
        <f t="shared" si="174"/>
        <v>30</v>
      </c>
      <c r="K701" s="132">
        <f t="shared" si="175"/>
        <v>1128.02</v>
      </c>
      <c r="L701" s="136">
        <v>14</v>
      </c>
      <c r="M701" s="128">
        <v>0.25</v>
      </c>
      <c r="N701" s="152" t="s">
        <v>1490</v>
      </c>
      <c r="O701" s="153" t="s">
        <v>1261</v>
      </c>
      <c r="P701" s="153" t="s">
        <v>27</v>
      </c>
      <c r="Q701" s="217" t="s">
        <v>1488</v>
      </c>
      <c r="R701" s="218" t="s">
        <v>1489</v>
      </c>
      <c r="S701" s="189">
        <v>1</v>
      </c>
      <c r="T701" s="209" t="s">
        <v>22</v>
      </c>
      <c r="U701" s="104" t="s">
        <v>1488</v>
      </c>
      <c r="V701" s="209">
        <v>1193.5</v>
      </c>
      <c r="W701" s="229">
        <f t="shared" si="176"/>
        <v>0.08</v>
      </c>
      <c r="X701" s="114">
        <f t="shared" si="177"/>
        <v>1098.02</v>
      </c>
      <c r="Y701" s="114" t="s">
        <v>1460</v>
      </c>
      <c r="Z701" s="124">
        <f t="shared" si="178"/>
        <v>30</v>
      </c>
      <c r="AA701" s="132">
        <f t="shared" si="179"/>
        <v>1128.02</v>
      </c>
      <c r="AB701" s="136">
        <v>14</v>
      </c>
      <c r="AC701" s="128">
        <v>0.25</v>
      </c>
      <c r="AD701" s="234" t="s">
        <v>1490</v>
      </c>
      <c r="AE701" s="153" t="s">
        <v>1261</v>
      </c>
      <c r="AF701" s="153" t="s">
        <v>27</v>
      </c>
    </row>
    <row r="702" spans="1:32">
      <c r="A702" s="25" t="s">
        <v>1491</v>
      </c>
      <c r="B702" s="26" t="s">
        <v>1492</v>
      </c>
      <c r="C702" s="72">
        <v>1</v>
      </c>
      <c r="D702" s="83" t="s">
        <v>22</v>
      </c>
      <c r="E702" s="104" t="s">
        <v>1491</v>
      </c>
      <c r="F702" s="83">
        <v>1193.5</v>
      </c>
      <c r="G702" s="112">
        <f t="shared" si="172"/>
        <v>0.08</v>
      </c>
      <c r="H702" s="114">
        <f t="shared" si="173"/>
        <v>1098.02</v>
      </c>
      <c r="I702" s="114" t="s">
        <v>1460</v>
      </c>
      <c r="J702" s="124">
        <f t="shared" si="174"/>
        <v>30</v>
      </c>
      <c r="K702" s="132">
        <f t="shared" si="175"/>
        <v>1128.02</v>
      </c>
      <c r="L702" s="136">
        <v>14</v>
      </c>
      <c r="M702" s="128">
        <v>0.25</v>
      </c>
      <c r="N702" s="152" t="s">
        <v>1490</v>
      </c>
      <c r="O702" s="153" t="s">
        <v>1261</v>
      </c>
      <c r="P702" s="153" t="s">
        <v>27</v>
      </c>
      <c r="Q702" s="217" t="s">
        <v>1491</v>
      </c>
      <c r="R702" s="218" t="s">
        <v>1492</v>
      </c>
      <c r="S702" s="189">
        <v>1</v>
      </c>
      <c r="T702" s="209" t="s">
        <v>22</v>
      </c>
      <c r="U702" s="104" t="s">
        <v>1491</v>
      </c>
      <c r="V702" s="209">
        <v>1193.5</v>
      </c>
      <c r="W702" s="229">
        <f t="shared" si="176"/>
        <v>0.08</v>
      </c>
      <c r="X702" s="114">
        <f t="shared" si="177"/>
        <v>1098.02</v>
      </c>
      <c r="Y702" s="114" t="s">
        <v>1460</v>
      </c>
      <c r="Z702" s="124">
        <f t="shared" si="178"/>
        <v>30</v>
      </c>
      <c r="AA702" s="132">
        <f t="shared" si="179"/>
        <v>1128.02</v>
      </c>
      <c r="AB702" s="136">
        <v>14</v>
      </c>
      <c r="AC702" s="128">
        <v>0.25</v>
      </c>
      <c r="AD702" s="234" t="s">
        <v>1490</v>
      </c>
      <c r="AE702" s="153" t="s">
        <v>1261</v>
      </c>
      <c r="AF702" s="153" t="s">
        <v>27</v>
      </c>
    </row>
    <row r="703" spans="1:32">
      <c r="A703" s="25" t="s">
        <v>1493</v>
      </c>
      <c r="B703" s="26" t="s">
        <v>1494</v>
      </c>
      <c r="C703" s="72">
        <v>1</v>
      </c>
      <c r="D703" s="83" t="s">
        <v>22</v>
      </c>
      <c r="E703" s="104" t="s">
        <v>1493</v>
      </c>
      <c r="F703" s="83">
        <v>1376.83</v>
      </c>
      <c r="G703" s="112">
        <f t="shared" si="172"/>
        <v>0.08</v>
      </c>
      <c r="H703" s="114">
        <f t="shared" si="173"/>
        <v>1266.6835999999998</v>
      </c>
      <c r="I703" s="114" t="s">
        <v>1460</v>
      </c>
      <c r="J703" s="124">
        <f t="shared" si="174"/>
        <v>30</v>
      </c>
      <c r="K703" s="132">
        <f t="shared" si="175"/>
        <v>1296.6835999999998</v>
      </c>
      <c r="L703" s="136">
        <v>14</v>
      </c>
      <c r="M703" s="128">
        <v>0.25</v>
      </c>
      <c r="N703" s="152" t="s">
        <v>1495</v>
      </c>
      <c r="O703" s="153" t="s">
        <v>1261</v>
      </c>
      <c r="P703" s="153" t="s">
        <v>27</v>
      </c>
      <c r="Q703" s="217" t="s">
        <v>1493</v>
      </c>
      <c r="R703" s="218" t="s">
        <v>1494</v>
      </c>
      <c r="S703" s="189">
        <v>1</v>
      </c>
      <c r="T703" s="209" t="s">
        <v>22</v>
      </c>
      <c r="U703" s="104" t="s">
        <v>1493</v>
      </c>
      <c r="V703" s="209">
        <v>1376.83</v>
      </c>
      <c r="W703" s="229">
        <f t="shared" si="176"/>
        <v>0.08</v>
      </c>
      <c r="X703" s="114">
        <f t="shared" si="177"/>
        <v>1266.6835999999998</v>
      </c>
      <c r="Y703" s="114" t="s">
        <v>1460</v>
      </c>
      <c r="Z703" s="124">
        <f t="shared" si="178"/>
        <v>30</v>
      </c>
      <c r="AA703" s="132">
        <f t="shared" si="179"/>
        <v>1296.6835999999998</v>
      </c>
      <c r="AB703" s="136">
        <v>14</v>
      </c>
      <c r="AC703" s="128">
        <v>0.25</v>
      </c>
      <c r="AD703" s="234" t="s">
        <v>1495</v>
      </c>
      <c r="AE703" s="153" t="s">
        <v>1261</v>
      </c>
      <c r="AF703" s="153" t="s">
        <v>27</v>
      </c>
    </row>
    <row r="704" spans="1:32">
      <c r="A704" s="25" t="s">
        <v>1496</v>
      </c>
      <c r="B704" s="26" t="s">
        <v>1497</v>
      </c>
      <c r="C704" s="72">
        <v>1</v>
      </c>
      <c r="D704" s="83" t="s">
        <v>22</v>
      </c>
      <c r="E704" s="104" t="s">
        <v>1496</v>
      </c>
      <c r="F704" s="83">
        <v>1376.83</v>
      </c>
      <c r="G704" s="112">
        <f t="shared" si="172"/>
        <v>0.08</v>
      </c>
      <c r="H704" s="114">
        <f t="shared" si="173"/>
        <v>1266.6835999999998</v>
      </c>
      <c r="I704" s="114" t="s">
        <v>1460</v>
      </c>
      <c r="J704" s="124">
        <f t="shared" si="174"/>
        <v>30</v>
      </c>
      <c r="K704" s="132">
        <f t="shared" si="175"/>
        <v>1296.6835999999998</v>
      </c>
      <c r="L704" s="136">
        <v>14</v>
      </c>
      <c r="M704" s="128">
        <v>0.25</v>
      </c>
      <c r="N704" s="152" t="s">
        <v>1495</v>
      </c>
      <c r="O704" s="153" t="s">
        <v>1261</v>
      </c>
      <c r="P704" s="153" t="s">
        <v>27</v>
      </c>
      <c r="Q704" s="217" t="s">
        <v>1496</v>
      </c>
      <c r="R704" s="218" t="s">
        <v>1497</v>
      </c>
      <c r="S704" s="189">
        <v>1</v>
      </c>
      <c r="T704" s="209" t="s">
        <v>22</v>
      </c>
      <c r="U704" s="104" t="s">
        <v>1496</v>
      </c>
      <c r="V704" s="209">
        <v>1376.83</v>
      </c>
      <c r="W704" s="229">
        <f t="shared" si="176"/>
        <v>0.08</v>
      </c>
      <c r="X704" s="114">
        <f t="shared" si="177"/>
        <v>1266.6835999999998</v>
      </c>
      <c r="Y704" s="114" t="s">
        <v>1460</v>
      </c>
      <c r="Z704" s="124">
        <f t="shared" si="178"/>
        <v>30</v>
      </c>
      <c r="AA704" s="132">
        <f t="shared" si="179"/>
        <v>1296.6835999999998</v>
      </c>
      <c r="AB704" s="136">
        <v>14</v>
      </c>
      <c r="AC704" s="128">
        <v>0.25</v>
      </c>
      <c r="AD704" s="234" t="s">
        <v>1495</v>
      </c>
      <c r="AE704" s="153" t="s">
        <v>1261</v>
      </c>
      <c r="AF704" s="153" t="s">
        <v>27</v>
      </c>
    </row>
    <row r="705" spans="1:32">
      <c r="A705" s="25" t="s">
        <v>1498</v>
      </c>
      <c r="B705" s="26" t="s">
        <v>1499</v>
      </c>
      <c r="C705" s="72">
        <v>1</v>
      </c>
      <c r="D705" s="83" t="s">
        <v>22</v>
      </c>
      <c r="E705" s="104" t="s">
        <v>1498</v>
      </c>
      <c r="F705" s="83">
        <v>1060.17</v>
      </c>
      <c r="G705" s="112">
        <f t="shared" si="172"/>
        <v>0.08</v>
      </c>
      <c r="H705" s="114">
        <f t="shared" si="173"/>
        <v>975.35640000000012</v>
      </c>
      <c r="I705" s="114" t="s">
        <v>1460</v>
      </c>
      <c r="J705" s="124">
        <f t="shared" si="174"/>
        <v>30</v>
      </c>
      <c r="K705" s="132">
        <f t="shared" si="175"/>
        <v>1005.3564000000001</v>
      </c>
      <c r="L705" s="136">
        <v>14</v>
      </c>
      <c r="M705" s="128">
        <v>0.25</v>
      </c>
      <c r="N705" s="152" t="s">
        <v>1500</v>
      </c>
      <c r="O705" s="153" t="s">
        <v>1261</v>
      </c>
      <c r="P705" s="153" t="s">
        <v>27</v>
      </c>
      <c r="Q705" s="217" t="s">
        <v>1498</v>
      </c>
      <c r="R705" s="218" t="s">
        <v>1499</v>
      </c>
      <c r="S705" s="189">
        <v>1</v>
      </c>
      <c r="T705" s="209" t="s">
        <v>22</v>
      </c>
      <c r="U705" s="104" t="s">
        <v>1498</v>
      </c>
      <c r="V705" s="209">
        <v>1060.17</v>
      </c>
      <c r="W705" s="229">
        <f t="shared" si="176"/>
        <v>0.08</v>
      </c>
      <c r="X705" s="114">
        <f t="shared" si="177"/>
        <v>975.35640000000012</v>
      </c>
      <c r="Y705" s="114" t="s">
        <v>1460</v>
      </c>
      <c r="Z705" s="124">
        <f t="shared" si="178"/>
        <v>30</v>
      </c>
      <c r="AA705" s="132">
        <f t="shared" si="179"/>
        <v>1005.3564000000001</v>
      </c>
      <c r="AB705" s="136">
        <v>14</v>
      </c>
      <c r="AC705" s="128">
        <v>0.25</v>
      </c>
      <c r="AD705" s="234" t="s">
        <v>1500</v>
      </c>
      <c r="AE705" s="153" t="s">
        <v>1261</v>
      </c>
      <c r="AF705" s="153" t="s">
        <v>27</v>
      </c>
    </row>
    <row r="706" spans="1:32">
      <c r="A706" s="25" t="s">
        <v>1501</v>
      </c>
      <c r="B706" s="26" t="s">
        <v>1502</v>
      </c>
      <c r="C706" s="72">
        <v>1</v>
      </c>
      <c r="D706" s="83" t="s">
        <v>22</v>
      </c>
      <c r="E706" s="104" t="s">
        <v>1501</v>
      </c>
      <c r="F706" s="83">
        <v>1060.17</v>
      </c>
      <c r="G706" s="112">
        <f t="shared" si="172"/>
        <v>0.08</v>
      </c>
      <c r="H706" s="114">
        <f t="shared" si="173"/>
        <v>975.35640000000012</v>
      </c>
      <c r="I706" s="114" t="s">
        <v>1460</v>
      </c>
      <c r="J706" s="124">
        <f t="shared" si="174"/>
        <v>30</v>
      </c>
      <c r="K706" s="132">
        <f t="shared" si="175"/>
        <v>1005.3564000000001</v>
      </c>
      <c r="L706" s="136">
        <v>14</v>
      </c>
      <c r="M706" s="128">
        <v>0.25</v>
      </c>
      <c r="N706" s="152" t="s">
        <v>1500</v>
      </c>
      <c r="O706" s="153" t="s">
        <v>1261</v>
      </c>
      <c r="P706" s="153" t="s">
        <v>27</v>
      </c>
      <c r="Q706" s="217" t="s">
        <v>1501</v>
      </c>
      <c r="R706" s="218" t="s">
        <v>1502</v>
      </c>
      <c r="S706" s="189">
        <v>1</v>
      </c>
      <c r="T706" s="209" t="s">
        <v>22</v>
      </c>
      <c r="U706" s="104" t="s">
        <v>1501</v>
      </c>
      <c r="V706" s="209">
        <v>1060.17</v>
      </c>
      <c r="W706" s="229">
        <f t="shared" si="176"/>
        <v>0.08</v>
      </c>
      <c r="X706" s="114">
        <f t="shared" si="177"/>
        <v>975.35640000000012</v>
      </c>
      <c r="Y706" s="114" t="s">
        <v>1460</v>
      </c>
      <c r="Z706" s="124">
        <f t="shared" si="178"/>
        <v>30</v>
      </c>
      <c r="AA706" s="132">
        <f t="shared" si="179"/>
        <v>1005.3564000000001</v>
      </c>
      <c r="AB706" s="136">
        <v>14</v>
      </c>
      <c r="AC706" s="128">
        <v>0.25</v>
      </c>
      <c r="AD706" s="234" t="s">
        <v>1500</v>
      </c>
      <c r="AE706" s="153" t="s">
        <v>1261</v>
      </c>
      <c r="AF706" s="153" t="s">
        <v>27</v>
      </c>
    </row>
    <row r="707" spans="1:32">
      <c r="A707" s="25" t="s">
        <v>1503</v>
      </c>
      <c r="B707" s="26" t="s">
        <v>1504</v>
      </c>
      <c r="C707" s="72">
        <v>1</v>
      </c>
      <c r="D707" s="83" t="s">
        <v>22</v>
      </c>
      <c r="E707" s="104" t="s">
        <v>1503</v>
      </c>
      <c r="F707" s="83">
        <v>1151.83</v>
      </c>
      <c r="G707" s="112">
        <f t="shared" si="172"/>
        <v>0.08</v>
      </c>
      <c r="H707" s="114">
        <f t="shared" si="173"/>
        <v>1059.6835999999998</v>
      </c>
      <c r="I707" s="114" t="s">
        <v>1460</v>
      </c>
      <c r="J707" s="124">
        <f t="shared" si="174"/>
        <v>30</v>
      </c>
      <c r="K707" s="132">
        <f t="shared" si="175"/>
        <v>1089.6835999999998</v>
      </c>
      <c r="L707" s="136">
        <v>14</v>
      </c>
      <c r="M707" s="128">
        <v>0.25</v>
      </c>
      <c r="N707" s="152" t="s">
        <v>1505</v>
      </c>
      <c r="O707" s="153" t="s">
        <v>1261</v>
      </c>
      <c r="P707" s="153" t="s">
        <v>27</v>
      </c>
      <c r="Q707" s="217" t="s">
        <v>1503</v>
      </c>
      <c r="R707" s="218" t="s">
        <v>1504</v>
      </c>
      <c r="S707" s="189">
        <v>1</v>
      </c>
      <c r="T707" s="209" t="s">
        <v>22</v>
      </c>
      <c r="U707" s="104" t="s">
        <v>1503</v>
      </c>
      <c r="V707" s="209">
        <v>1151.83</v>
      </c>
      <c r="W707" s="229">
        <f t="shared" si="176"/>
        <v>0.08</v>
      </c>
      <c r="X707" s="114">
        <f t="shared" si="177"/>
        <v>1059.6835999999998</v>
      </c>
      <c r="Y707" s="114" t="s">
        <v>1460</v>
      </c>
      <c r="Z707" s="124">
        <f t="shared" si="178"/>
        <v>30</v>
      </c>
      <c r="AA707" s="132">
        <f t="shared" si="179"/>
        <v>1089.6835999999998</v>
      </c>
      <c r="AB707" s="136">
        <v>14</v>
      </c>
      <c r="AC707" s="128">
        <v>0.25</v>
      </c>
      <c r="AD707" s="234" t="s">
        <v>1505</v>
      </c>
      <c r="AE707" s="153" t="s">
        <v>1261</v>
      </c>
      <c r="AF707" s="153" t="s">
        <v>27</v>
      </c>
    </row>
    <row r="708" spans="1:32">
      <c r="A708" s="25" t="s">
        <v>1506</v>
      </c>
      <c r="B708" s="26" t="s">
        <v>1507</v>
      </c>
      <c r="C708" s="72">
        <v>1</v>
      </c>
      <c r="D708" s="83" t="s">
        <v>22</v>
      </c>
      <c r="E708" s="104" t="s">
        <v>1506</v>
      </c>
      <c r="F708" s="83">
        <v>1151.83</v>
      </c>
      <c r="G708" s="112">
        <f t="shared" si="172"/>
        <v>0.08</v>
      </c>
      <c r="H708" s="114">
        <f t="shared" si="173"/>
        <v>1059.6835999999998</v>
      </c>
      <c r="I708" s="114" t="s">
        <v>1460</v>
      </c>
      <c r="J708" s="124">
        <f t="shared" si="174"/>
        <v>30</v>
      </c>
      <c r="K708" s="132">
        <f t="shared" si="175"/>
        <v>1089.6835999999998</v>
      </c>
      <c r="L708" s="136">
        <v>14</v>
      </c>
      <c r="M708" s="128">
        <v>0.25</v>
      </c>
      <c r="N708" s="152" t="s">
        <v>1505</v>
      </c>
      <c r="O708" s="153" t="s">
        <v>1261</v>
      </c>
      <c r="P708" s="153" t="s">
        <v>27</v>
      </c>
      <c r="Q708" s="217" t="s">
        <v>1506</v>
      </c>
      <c r="R708" s="218" t="s">
        <v>1507</v>
      </c>
      <c r="S708" s="189">
        <v>1</v>
      </c>
      <c r="T708" s="209" t="s">
        <v>22</v>
      </c>
      <c r="U708" s="104" t="s">
        <v>1506</v>
      </c>
      <c r="V708" s="209">
        <v>1151.83</v>
      </c>
      <c r="W708" s="229">
        <f t="shared" si="176"/>
        <v>0.08</v>
      </c>
      <c r="X708" s="114">
        <f t="shared" si="177"/>
        <v>1059.6835999999998</v>
      </c>
      <c r="Y708" s="114" t="s">
        <v>1460</v>
      </c>
      <c r="Z708" s="124">
        <f t="shared" si="178"/>
        <v>30</v>
      </c>
      <c r="AA708" s="132">
        <f t="shared" si="179"/>
        <v>1089.6835999999998</v>
      </c>
      <c r="AB708" s="136">
        <v>14</v>
      </c>
      <c r="AC708" s="128">
        <v>0.25</v>
      </c>
      <c r="AD708" s="234" t="s">
        <v>1505</v>
      </c>
      <c r="AE708" s="153" t="s">
        <v>1261</v>
      </c>
      <c r="AF708" s="153" t="s">
        <v>27</v>
      </c>
    </row>
    <row r="709" spans="1:32">
      <c r="A709" s="25" t="s">
        <v>1508</v>
      </c>
      <c r="B709" s="26" t="s">
        <v>1509</v>
      </c>
      <c r="C709" s="72">
        <v>1</v>
      </c>
      <c r="D709" s="83" t="s">
        <v>22</v>
      </c>
      <c r="E709" s="104" t="s">
        <v>1508</v>
      </c>
      <c r="F709" s="83">
        <v>1335.17</v>
      </c>
      <c r="G709" s="112">
        <f t="shared" si="172"/>
        <v>0.08</v>
      </c>
      <c r="H709" s="114">
        <f t="shared" si="173"/>
        <v>1228.3564000000001</v>
      </c>
      <c r="I709" s="114" t="s">
        <v>1460</v>
      </c>
      <c r="J709" s="124">
        <f t="shared" si="174"/>
        <v>30</v>
      </c>
      <c r="K709" s="132">
        <f t="shared" si="175"/>
        <v>1258.3564000000001</v>
      </c>
      <c r="L709" s="136">
        <v>14</v>
      </c>
      <c r="M709" s="128">
        <v>0.25</v>
      </c>
      <c r="N709" s="152" t="s">
        <v>1510</v>
      </c>
      <c r="O709" s="153" t="s">
        <v>1261</v>
      </c>
      <c r="P709" s="153" t="s">
        <v>27</v>
      </c>
      <c r="Q709" s="217" t="s">
        <v>1508</v>
      </c>
      <c r="R709" s="218" t="s">
        <v>1509</v>
      </c>
      <c r="S709" s="189">
        <v>1</v>
      </c>
      <c r="T709" s="209" t="s">
        <v>22</v>
      </c>
      <c r="U709" s="104" t="s">
        <v>1508</v>
      </c>
      <c r="V709" s="209">
        <v>1335.17</v>
      </c>
      <c r="W709" s="229">
        <f t="shared" si="176"/>
        <v>0.08</v>
      </c>
      <c r="X709" s="114">
        <f t="shared" si="177"/>
        <v>1228.3564000000001</v>
      </c>
      <c r="Y709" s="114" t="s">
        <v>1460</v>
      </c>
      <c r="Z709" s="124">
        <f t="shared" si="178"/>
        <v>30</v>
      </c>
      <c r="AA709" s="132">
        <f t="shared" si="179"/>
        <v>1258.3564000000001</v>
      </c>
      <c r="AB709" s="136">
        <v>14</v>
      </c>
      <c r="AC709" s="128">
        <v>0.25</v>
      </c>
      <c r="AD709" s="234" t="s">
        <v>1510</v>
      </c>
      <c r="AE709" s="153" t="s">
        <v>1261</v>
      </c>
      <c r="AF709" s="153" t="s">
        <v>27</v>
      </c>
    </row>
    <row r="710" spans="1:32">
      <c r="A710" s="25" t="s">
        <v>1511</v>
      </c>
      <c r="B710" s="26" t="s">
        <v>1512</v>
      </c>
      <c r="C710" s="72">
        <v>1</v>
      </c>
      <c r="D710" s="83" t="s">
        <v>22</v>
      </c>
      <c r="E710" s="104" t="s">
        <v>1511</v>
      </c>
      <c r="F710" s="83">
        <v>1335.17</v>
      </c>
      <c r="G710" s="112">
        <f t="shared" si="172"/>
        <v>0.08</v>
      </c>
      <c r="H710" s="114">
        <f t="shared" si="173"/>
        <v>1228.3564000000001</v>
      </c>
      <c r="I710" s="114" t="s">
        <v>1460</v>
      </c>
      <c r="J710" s="124">
        <f t="shared" si="174"/>
        <v>30</v>
      </c>
      <c r="K710" s="132">
        <f t="shared" si="175"/>
        <v>1258.3564000000001</v>
      </c>
      <c r="L710" s="136">
        <v>14</v>
      </c>
      <c r="M710" s="128">
        <v>0.25</v>
      </c>
      <c r="N710" s="152" t="s">
        <v>1510</v>
      </c>
      <c r="O710" s="153" t="s">
        <v>1261</v>
      </c>
      <c r="P710" s="153" t="s">
        <v>27</v>
      </c>
      <c r="Q710" s="217" t="s">
        <v>1511</v>
      </c>
      <c r="R710" s="218" t="s">
        <v>1512</v>
      </c>
      <c r="S710" s="189">
        <v>1</v>
      </c>
      <c r="T710" s="209" t="s">
        <v>22</v>
      </c>
      <c r="U710" s="104" t="s">
        <v>1511</v>
      </c>
      <c r="V710" s="209">
        <v>1335.17</v>
      </c>
      <c r="W710" s="229">
        <f t="shared" si="176"/>
        <v>0.08</v>
      </c>
      <c r="X710" s="114">
        <f t="shared" si="177"/>
        <v>1228.3564000000001</v>
      </c>
      <c r="Y710" s="114" t="s">
        <v>1460</v>
      </c>
      <c r="Z710" s="124">
        <f t="shared" si="178"/>
        <v>30</v>
      </c>
      <c r="AA710" s="132">
        <f t="shared" si="179"/>
        <v>1258.3564000000001</v>
      </c>
      <c r="AB710" s="136">
        <v>14</v>
      </c>
      <c r="AC710" s="128">
        <v>0.25</v>
      </c>
      <c r="AD710" s="234" t="s">
        <v>1510</v>
      </c>
      <c r="AE710" s="153" t="s">
        <v>1261</v>
      </c>
      <c r="AF710" s="153" t="s">
        <v>27</v>
      </c>
    </row>
    <row r="711" spans="1:32">
      <c r="A711" s="25" t="s">
        <v>1513</v>
      </c>
      <c r="B711" s="26" t="s">
        <v>1514</v>
      </c>
      <c r="C711" s="72">
        <v>1</v>
      </c>
      <c r="D711" s="83" t="s">
        <v>22</v>
      </c>
      <c r="E711" s="104" t="s">
        <v>1513</v>
      </c>
      <c r="F711" s="83">
        <v>1518.5</v>
      </c>
      <c r="G711" s="112">
        <f t="shared" si="172"/>
        <v>0.08</v>
      </c>
      <c r="H711" s="114">
        <f t="shared" si="173"/>
        <v>1397.02</v>
      </c>
      <c r="I711" s="114" t="s">
        <v>1460</v>
      </c>
      <c r="J711" s="124">
        <f t="shared" si="174"/>
        <v>30</v>
      </c>
      <c r="K711" s="132">
        <f t="shared" si="175"/>
        <v>1427.02</v>
      </c>
      <c r="L711" s="136">
        <v>14</v>
      </c>
      <c r="M711" s="128">
        <v>0.25</v>
      </c>
      <c r="N711" s="152" t="s">
        <v>1515</v>
      </c>
      <c r="O711" s="153" t="s">
        <v>1261</v>
      </c>
      <c r="P711" s="153" t="s">
        <v>27</v>
      </c>
      <c r="Q711" s="217" t="s">
        <v>1513</v>
      </c>
      <c r="R711" s="218" t="s">
        <v>1514</v>
      </c>
      <c r="S711" s="189">
        <v>1</v>
      </c>
      <c r="T711" s="209" t="s">
        <v>22</v>
      </c>
      <c r="U711" s="104" t="s">
        <v>1513</v>
      </c>
      <c r="V711" s="209">
        <v>1518.5</v>
      </c>
      <c r="W711" s="229">
        <f t="shared" si="176"/>
        <v>0.08</v>
      </c>
      <c r="X711" s="114">
        <f t="shared" si="177"/>
        <v>1397.02</v>
      </c>
      <c r="Y711" s="114" t="s">
        <v>1460</v>
      </c>
      <c r="Z711" s="124">
        <f t="shared" si="178"/>
        <v>30</v>
      </c>
      <c r="AA711" s="132">
        <f t="shared" si="179"/>
        <v>1427.02</v>
      </c>
      <c r="AB711" s="136">
        <v>14</v>
      </c>
      <c r="AC711" s="128">
        <v>0.25</v>
      </c>
      <c r="AD711" s="234" t="s">
        <v>1515</v>
      </c>
      <c r="AE711" s="153" t="s">
        <v>1261</v>
      </c>
      <c r="AF711" s="153" t="s">
        <v>27</v>
      </c>
    </row>
    <row r="712" spans="1:32">
      <c r="A712" s="25" t="s">
        <v>1516</v>
      </c>
      <c r="B712" s="26" t="s">
        <v>1517</v>
      </c>
      <c r="C712" s="72">
        <v>1</v>
      </c>
      <c r="D712" s="83" t="s">
        <v>22</v>
      </c>
      <c r="E712" s="104" t="s">
        <v>1516</v>
      </c>
      <c r="F712" s="83">
        <v>1518.5</v>
      </c>
      <c r="G712" s="112">
        <f t="shared" si="172"/>
        <v>0.08</v>
      </c>
      <c r="H712" s="114">
        <f t="shared" si="173"/>
        <v>1397.02</v>
      </c>
      <c r="I712" s="114" t="s">
        <v>1460</v>
      </c>
      <c r="J712" s="124">
        <f t="shared" si="174"/>
        <v>30</v>
      </c>
      <c r="K712" s="132">
        <f t="shared" si="175"/>
        <v>1427.02</v>
      </c>
      <c r="L712" s="136">
        <v>14</v>
      </c>
      <c r="M712" s="128">
        <v>0.25</v>
      </c>
      <c r="N712" s="152" t="s">
        <v>1515</v>
      </c>
      <c r="O712" s="153" t="s">
        <v>1261</v>
      </c>
      <c r="P712" s="153" t="s">
        <v>27</v>
      </c>
      <c r="Q712" s="217" t="s">
        <v>1516</v>
      </c>
      <c r="R712" s="218" t="s">
        <v>1517</v>
      </c>
      <c r="S712" s="189">
        <v>1</v>
      </c>
      <c r="T712" s="209" t="s">
        <v>22</v>
      </c>
      <c r="U712" s="104" t="s">
        <v>1516</v>
      </c>
      <c r="V712" s="209">
        <v>1518.5</v>
      </c>
      <c r="W712" s="229">
        <f t="shared" si="176"/>
        <v>0.08</v>
      </c>
      <c r="X712" s="114">
        <f t="shared" si="177"/>
        <v>1397.02</v>
      </c>
      <c r="Y712" s="114" t="s">
        <v>1460</v>
      </c>
      <c r="Z712" s="124">
        <f t="shared" si="178"/>
        <v>30</v>
      </c>
      <c r="AA712" s="132">
        <f t="shared" si="179"/>
        <v>1427.02</v>
      </c>
      <c r="AB712" s="136">
        <v>14</v>
      </c>
      <c r="AC712" s="128">
        <v>0.25</v>
      </c>
      <c r="AD712" s="234" t="s">
        <v>1515</v>
      </c>
      <c r="AE712" s="153" t="s">
        <v>1261</v>
      </c>
      <c r="AF712" s="153" t="s">
        <v>27</v>
      </c>
    </row>
    <row r="713" spans="1:32">
      <c r="A713" s="19" t="s">
        <v>1518</v>
      </c>
      <c r="B713" s="19" t="s">
        <v>1519</v>
      </c>
      <c r="C713" s="56">
        <v>1</v>
      </c>
      <c r="D713" s="85" t="s">
        <v>22</v>
      </c>
      <c r="E713" s="77" t="s">
        <v>1520</v>
      </c>
      <c r="F713" s="85">
        <v>20.83</v>
      </c>
      <c r="G713" s="32">
        <f t="shared" ref="G713:G730" si="180">rv_apple_acc_ipad</f>
        <v>0.1</v>
      </c>
      <c r="H713" s="68">
        <f t="shared" si="173"/>
        <v>18.747</v>
      </c>
      <c r="I713" s="68"/>
      <c r="J713" s="24"/>
      <c r="K713" s="24"/>
      <c r="L713" s="137" t="s">
        <v>24</v>
      </c>
      <c r="M713" s="128">
        <v>0.02</v>
      </c>
      <c r="N713" s="151" t="s">
        <v>164</v>
      </c>
      <c r="O713" s="153" t="s">
        <v>165</v>
      </c>
      <c r="P713" s="153" t="s">
        <v>166</v>
      </c>
      <c r="Q713" s="39" t="s">
        <v>1520</v>
      </c>
      <c r="R713" s="40" t="s">
        <v>1521</v>
      </c>
      <c r="S713" s="64">
        <v>1</v>
      </c>
      <c r="T713" s="87" t="s">
        <v>22</v>
      </c>
      <c r="U713" s="77" t="s">
        <v>1520</v>
      </c>
      <c r="V713" s="87">
        <v>20.83</v>
      </c>
      <c r="W713" s="48">
        <f t="shared" ref="W713:W730" si="181">rv_apple_acc_ipad</f>
        <v>0.1</v>
      </c>
      <c r="X713" s="68">
        <f t="shared" si="177"/>
        <v>18.747</v>
      </c>
      <c r="Y713" s="68"/>
      <c r="Z713" s="24"/>
      <c r="AA713" s="24"/>
      <c r="AB713" s="137" t="s">
        <v>24</v>
      </c>
      <c r="AC713" s="128">
        <v>0.02</v>
      </c>
      <c r="AD713" s="150" t="s">
        <v>164</v>
      </c>
      <c r="AE713" s="153" t="s">
        <v>165</v>
      </c>
      <c r="AF713" s="153" t="s">
        <v>166</v>
      </c>
    </row>
    <row r="714" spans="1:32">
      <c r="A714" s="19" t="s">
        <v>1522</v>
      </c>
      <c r="B714" s="19" t="s">
        <v>1523</v>
      </c>
      <c r="C714" s="56">
        <v>1</v>
      </c>
      <c r="D714" s="85" t="s">
        <v>22</v>
      </c>
      <c r="E714" s="201" t="s">
        <v>1522</v>
      </c>
      <c r="F714" s="165">
        <v>45.83</v>
      </c>
      <c r="G714" s="32">
        <f t="shared" si="180"/>
        <v>0.1</v>
      </c>
      <c r="H714" s="68">
        <f t="shared" ref="H714:H730" si="182">F714-(F714*G714)</f>
        <v>41.247</v>
      </c>
      <c r="I714" s="68"/>
      <c r="J714" s="24"/>
      <c r="K714" s="24"/>
      <c r="L714" s="137" t="s">
        <v>24</v>
      </c>
      <c r="M714" s="128">
        <v>0.02</v>
      </c>
      <c r="N714" s="151" t="s">
        <v>164</v>
      </c>
      <c r="O714" s="153" t="s">
        <v>165</v>
      </c>
      <c r="P714" s="153" t="s">
        <v>166</v>
      </c>
      <c r="Q714" s="195" t="s">
        <v>1522</v>
      </c>
      <c r="R714" s="195" t="s">
        <v>1523</v>
      </c>
      <c r="S714" s="196">
        <v>1</v>
      </c>
      <c r="T714" s="198" t="s">
        <v>22</v>
      </c>
      <c r="U714" s="244" t="s">
        <v>1522</v>
      </c>
      <c r="V714" s="245">
        <v>45.83</v>
      </c>
      <c r="W714" s="199">
        <f t="shared" si="181"/>
        <v>0.1</v>
      </c>
      <c r="X714" s="173">
        <f t="shared" si="177"/>
        <v>41.247</v>
      </c>
      <c r="Y714" s="68"/>
      <c r="Z714" s="24"/>
      <c r="AA714" s="24"/>
      <c r="AB714" s="137" t="s">
        <v>24</v>
      </c>
      <c r="AC714" s="128">
        <v>0.02</v>
      </c>
      <c r="AD714" s="150" t="s">
        <v>164</v>
      </c>
      <c r="AE714" s="153" t="s">
        <v>165</v>
      </c>
      <c r="AF714" s="153" t="s">
        <v>166</v>
      </c>
    </row>
    <row r="715" spans="1:32">
      <c r="A715" s="19" t="s">
        <v>1524</v>
      </c>
      <c r="B715" s="19" t="s">
        <v>1525</v>
      </c>
      <c r="C715" s="56">
        <v>1</v>
      </c>
      <c r="D715" s="85" t="s">
        <v>22</v>
      </c>
      <c r="E715" s="201" t="s">
        <v>1524</v>
      </c>
      <c r="F715" s="165">
        <v>45.83</v>
      </c>
      <c r="G715" s="32">
        <f t="shared" si="180"/>
        <v>0.1</v>
      </c>
      <c r="H715" s="68">
        <f t="shared" si="182"/>
        <v>41.247</v>
      </c>
      <c r="I715" s="68"/>
      <c r="J715" s="24"/>
      <c r="K715" s="24"/>
      <c r="L715" s="137" t="s">
        <v>24</v>
      </c>
      <c r="M715" s="128">
        <v>0.02</v>
      </c>
      <c r="N715" s="151" t="s">
        <v>164</v>
      </c>
      <c r="O715" s="153" t="s">
        <v>165</v>
      </c>
      <c r="P715" s="153" t="s">
        <v>166</v>
      </c>
      <c r="Q715" s="195" t="s">
        <v>1524</v>
      </c>
      <c r="R715" s="195" t="s">
        <v>1525</v>
      </c>
      <c r="S715" s="196">
        <v>1</v>
      </c>
      <c r="T715" s="198" t="s">
        <v>22</v>
      </c>
      <c r="U715" s="244" t="s">
        <v>1524</v>
      </c>
      <c r="V715" s="245">
        <v>45.83</v>
      </c>
      <c r="W715" s="199">
        <f t="shared" si="181"/>
        <v>0.1</v>
      </c>
      <c r="X715" s="173">
        <f t="shared" si="177"/>
        <v>41.247</v>
      </c>
      <c r="Y715" s="68"/>
      <c r="Z715" s="24"/>
      <c r="AA715" s="24"/>
      <c r="AB715" s="137" t="s">
        <v>24</v>
      </c>
      <c r="AC715" s="128">
        <v>0.02</v>
      </c>
      <c r="AD715" s="150" t="s">
        <v>164</v>
      </c>
      <c r="AE715" s="153" t="s">
        <v>165</v>
      </c>
      <c r="AF715" s="153" t="s">
        <v>166</v>
      </c>
    </row>
    <row r="716" spans="1:32">
      <c r="A716" s="19" t="s">
        <v>1526</v>
      </c>
      <c r="B716" s="19" t="s">
        <v>1527</v>
      </c>
      <c r="C716" s="56">
        <v>1</v>
      </c>
      <c r="D716" s="85" t="s">
        <v>22</v>
      </c>
      <c r="E716" s="201" t="s">
        <v>1526</v>
      </c>
      <c r="F716" s="165">
        <v>45.83</v>
      </c>
      <c r="G716" s="32">
        <f t="shared" si="180"/>
        <v>0.1</v>
      </c>
      <c r="H716" s="68">
        <f t="shared" si="182"/>
        <v>41.247</v>
      </c>
      <c r="I716" s="68"/>
      <c r="J716" s="24"/>
      <c r="K716" s="24"/>
      <c r="L716" s="137" t="s">
        <v>24</v>
      </c>
      <c r="M716" s="128">
        <v>0.02</v>
      </c>
      <c r="N716" s="151" t="s">
        <v>164</v>
      </c>
      <c r="O716" s="153" t="s">
        <v>165</v>
      </c>
      <c r="P716" s="153" t="s">
        <v>166</v>
      </c>
      <c r="Q716" s="195" t="s">
        <v>1526</v>
      </c>
      <c r="R716" s="195" t="s">
        <v>1527</v>
      </c>
      <c r="S716" s="196">
        <v>1</v>
      </c>
      <c r="T716" s="198" t="s">
        <v>22</v>
      </c>
      <c r="U716" s="244" t="s">
        <v>1526</v>
      </c>
      <c r="V716" s="245">
        <v>45.83</v>
      </c>
      <c r="W716" s="199">
        <f t="shared" si="181"/>
        <v>0.1</v>
      </c>
      <c r="X716" s="173">
        <f t="shared" si="177"/>
        <v>41.247</v>
      </c>
      <c r="Y716" s="68"/>
      <c r="Z716" s="24"/>
      <c r="AA716" s="24"/>
      <c r="AB716" s="137" t="s">
        <v>24</v>
      </c>
      <c r="AC716" s="128">
        <v>0.02</v>
      </c>
      <c r="AD716" s="150" t="s">
        <v>164</v>
      </c>
      <c r="AE716" s="153" t="s">
        <v>165</v>
      </c>
      <c r="AF716" s="153" t="s">
        <v>166</v>
      </c>
    </row>
    <row r="717" spans="1:32">
      <c r="A717" s="19" t="s">
        <v>1528</v>
      </c>
      <c r="B717" s="19" t="s">
        <v>1529</v>
      </c>
      <c r="C717" s="56">
        <v>1</v>
      </c>
      <c r="D717" s="85" t="s">
        <v>22</v>
      </c>
      <c r="E717" s="201" t="s">
        <v>1528</v>
      </c>
      <c r="F717" s="165">
        <v>37.5</v>
      </c>
      <c r="G717" s="32">
        <f t="shared" si="180"/>
        <v>0.1</v>
      </c>
      <c r="H717" s="68">
        <f t="shared" si="182"/>
        <v>33.75</v>
      </c>
      <c r="I717" s="68"/>
      <c r="J717" s="24"/>
      <c r="K717" s="24"/>
      <c r="L717" s="137" t="s">
        <v>24</v>
      </c>
      <c r="M717" s="128">
        <v>0.02</v>
      </c>
      <c r="N717" s="151" t="s">
        <v>164</v>
      </c>
      <c r="O717" s="153" t="s">
        <v>165</v>
      </c>
      <c r="P717" s="153" t="s">
        <v>166</v>
      </c>
      <c r="Q717" s="195" t="s">
        <v>1528</v>
      </c>
      <c r="R717" s="195" t="s">
        <v>1529</v>
      </c>
      <c r="S717" s="196">
        <v>1</v>
      </c>
      <c r="T717" s="198" t="s">
        <v>22</v>
      </c>
      <c r="U717" s="244" t="s">
        <v>1528</v>
      </c>
      <c r="V717" s="245">
        <v>37.5</v>
      </c>
      <c r="W717" s="199">
        <f t="shared" si="181"/>
        <v>0.1</v>
      </c>
      <c r="X717" s="173">
        <f t="shared" si="177"/>
        <v>33.75</v>
      </c>
      <c r="Y717" s="68"/>
      <c r="Z717" s="24"/>
      <c r="AA717" s="24"/>
      <c r="AB717" s="137" t="s">
        <v>24</v>
      </c>
      <c r="AC717" s="128">
        <v>0.02</v>
      </c>
      <c r="AD717" s="150" t="s">
        <v>164</v>
      </c>
      <c r="AE717" s="153" t="s">
        <v>165</v>
      </c>
      <c r="AF717" s="153" t="s">
        <v>166</v>
      </c>
    </row>
    <row r="718" spans="1:32">
      <c r="A718" s="19" t="s">
        <v>1530</v>
      </c>
      <c r="B718" s="19" t="s">
        <v>1531</v>
      </c>
      <c r="C718" s="56">
        <v>1</v>
      </c>
      <c r="D718" s="85" t="s">
        <v>22</v>
      </c>
      <c r="E718" s="201" t="s">
        <v>1530</v>
      </c>
      <c r="F718" s="165">
        <v>37.5</v>
      </c>
      <c r="G718" s="32">
        <f t="shared" si="180"/>
        <v>0.1</v>
      </c>
      <c r="H718" s="68">
        <f t="shared" si="182"/>
        <v>33.75</v>
      </c>
      <c r="I718" s="68"/>
      <c r="J718" s="24"/>
      <c r="K718" s="24"/>
      <c r="L718" s="137" t="s">
        <v>24</v>
      </c>
      <c r="M718" s="128">
        <v>0.02</v>
      </c>
      <c r="N718" s="151" t="s">
        <v>164</v>
      </c>
      <c r="O718" s="153" t="s">
        <v>165</v>
      </c>
      <c r="P718" s="153" t="s">
        <v>166</v>
      </c>
      <c r="Q718" s="195" t="s">
        <v>1530</v>
      </c>
      <c r="R718" s="195" t="s">
        <v>1531</v>
      </c>
      <c r="S718" s="196">
        <v>1</v>
      </c>
      <c r="T718" s="198" t="s">
        <v>22</v>
      </c>
      <c r="U718" s="244" t="s">
        <v>1530</v>
      </c>
      <c r="V718" s="245">
        <v>37.5</v>
      </c>
      <c r="W718" s="199">
        <f t="shared" si="181"/>
        <v>0.1</v>
      </c>
      <c r="X718" s="173">
        <f t="shared" si="177"/>
        <v>33.75</v>
      </c>
      <c r="Y718" s="68"/>
      <c r="Z718" s="24"/>
      <c r="AA718" s="24"/>
      <c r="AB718" s="137" t="s">
        <v>24</v>
      </c>
      <c r="AC718" s="128">
        <v>0.02</v>
      </c>
      <c r="AD718" s="150" t="s">
        <v>164</v>
      </c>
      <c r="AE718" s="153" t="s">
        <v>165</v>
      </c>
      <c r="AF718" s="153" t="s">
        <v>166</v>
      </c>
    </row>
    <row r="719" spans="1:32">
      <c r="A719" s="19" t="s">
        <v>1532</v>
      </c>
      <c r="B719" s="19" t="s">
        <v>1533</v>
      </c>
      <c r="C719" s="56">
        <v>1</v>
      </c>
      <c r="D719" s="85" t="s">
        <v>22</v>
      </c>
      <c r="E719" s="201" t="s">
        <v>1532</v>
      </c>
      <c r="F719" s="165">
        <v>37.5</v>
      </c>
      <c r="G719" s="32">
        <f t="shared" si="180"/>
        <v>0.1</v>
      </c>
      <c r="H719" s="68">
        <f t="shared" si="182"/>
        <v>33.75</v>
      </c>
      <c r="I719" s="68"/>
      <c r="J719" s="24"/>
      <c r="K719" s="24"/>
      <c r="L719" s="137" t="s">
        <v>24</v>
      </c>
      <c r="M719" s="128">
        <v>0.02</v>
      </c>
      <c r="N719" s="151" t="s">
        <v>164</v>
      </c>
      <c r="O719" s="153" t="s">
        <v>165</v>
      </c>
      <c r="P719" s="153" t="s">
        <v>166</v>
      </c>
      <c r="Q719" s="195" t="s">
        <v>1532</v>
      </c>
      <c r="R719" s="195" t="s">
        <v>1533</v>
      </c>
      <c r="S719" s="196">
        <v>1</v>
      </c>
      <c r="T719" s="198" t="s">
        <v>22</v>
      </c>
      <c r="U719" s="244" t="s">
        <v>1532</v>
      </c>
      <c r="V719" s="245">
        <v>37.5</v>
      </c>
      <c r="W719" s="199">
        <f t="shared" si="181"/>
        <v>0.1</v>
      </c>
      <c r="X719" s="173">
        <f t="shared" si="177"/>
        <v>33.75</v>
      </c>
      <c r="Y719" s="68"/>
      <c r="Z719" s="24"/>
      <c r="AA719" s="24"/>
      <c r="AB719" s="137" t="s">
        <v>24</v>
      </c>
      <c r="AC719" s="128">
        <v>0.02</v>
      </c>
      <c r="AD719" s="150" t="s">
        <v>164</v>
      </c>
      <c r="AE719" s="153" t="s">
        <v>165</v>
      </c>
      <c r="AF719" s="153" t="s">
        <v>166</v>
      </c>
    </row>
    <row r="720" spans="1:32">
      <c r="A720" s="19" t="s">
        <v>1534</v>
      </c>
      <c r="B720" s="19" t="s">
        <v>1535</v>
      </c>
      <c r="C720" s="56">
        <v>1</v>
      </c>
      <c r="D720" s="85" t="s">
        <v>22</v>
      </c>
      <c r="E720" s="201" t="s">
        <v>1534</v>
      </c>
      <c r="F720" s="165">
        <v>74.17</v>
      </c>
      <c r="G720" s="32">
        <f t="shared" si="180"/>
        <v>0.1</v>
      </c>
      <c r="H720" s="68">
        <f t="shared" si="182"/>
        <v>66.753</v>
      </c>
      <c r="I720" s="68"/>
      <c r="J720" s="24"/>
      <c r="K720" s="24"/>
      <c r="L720" s="137" t="s">
        <v>24</v>
      </c>
      <c r="M720" s="128">
        <v>0.02</v>
      </c>
      <c r="N720" s="151" t="s">
        <v>164</v>
      </c>
      <c r="O720" s="153" t="s">
        <v>165</v>
      </c>
      <c r="P720" s="153" t="s">
        <v>166</v>
      </c>
      <c r="Q720" s="195" t="s">
        <v>1534</v>
      </c>
      <c r="R720" s="195" t="s">
        <v>1535</v>
      </c>
      <c r="S720" s="196">
        <v>1</v>
      </c>
      <c r="T720" s="198" t="s">
        <v>22</v>
      </c>
      <c r="U720" s="244" t="s">
        <v>1534</v>
      </c>
      <c r="V720" s="245">
        <v>74.17</v>
      </c>
      <c r="W720" s="199">
        <f t="shared" si="181"/>
        <v>0.1</v>
      </c>
      <c r="X720" s="173">
        <f t="shared" si="177"/>
        <v>66.753</v>
      </c>
      <c r="Y720" s="68"/>
      <c r="Z720" s="24"/>
      <c r="AA720" s="24"/>
      <c r="AB720" s="137" t="s">
        <v>24</v>
      </c>
      <c r="AC720" s="128">
        <v>0.02</v>
      </c>
      <c r="AD720" s="150" t="s">
        <v>164</v>
      </c>
      <c r="AE720" s="153" t="s">
        <v>165</v>
      </c>
      <c r="AF720" s="153" t="s">
        <v>166</v>
      </c>
    </row>
    <row r="721" spans="1:32">
      <c r="A721" s="19" t="s">
        <v>1536</v>
      </c>
      <c r="B721" s="19" t="s">
        <v>1537</v>
      </c>
      <c r="C721" s="56">
        <v>1</v>
      </c>
      <c r="D721" s="85" t="s">
        <v>22</v>
      </c>
      <c r="E721" s="201" t="s">
        <v>1536</v>
      </c>
      <c r="F721" s="165">
        <v>74.17</v>
      </c>
      <c r="G721" s="32">
        <f t="shared" si="180"/>
        <v>0.1</v>
      </c>
      <c r="H721" s="68">
        <f t="shared" si="182"/>
        <v>66.753</v>
      </c>
      <c r="I721" s="68"/>
      <c r="J721" s="24"/>
      <c r="K721" s="24"/>
      <c r="L721" s="137" t="s">
        <v>24</v>
      </c>
      <c r="M721" s="128">
        <v>0.02</v>
      </c>
      <c r="N721" s="151" t="s">
        <v>164</v>
      </c>
      <c r="O721" s="153" t="s">
        <v>165</v>
      </c>
      <c r="P721" s="153" t="s">
        <v>166</v>
      </c>
      <c r="Q721" s="195" t="s">
        <v>1536</v>
      </c>
      <c r="R721" s="195" t="s">
        <v>1537</v>
      </c>
      <c r="S721" s="196">
        <v>1</v>
      </c>
      <c r="T721" s="198" t="s">
        <v>22</v>
      </c>
      <c r="U721" s="244" t="s">
        <v>1536</v>
      </c>
      <c r="V721" s="245">
        <v>74.17</v>
      </c>
      <c r="W721" s="199">
        <f t="shared" si="181"/>
        <v>0.1</v>
      </c>
      <c r="X721" s="173">
        <f t="shared" si="177"/>
        <v>66.753</v>
      </c>
      <c r="Y721" s="68"/>
      <c r="Z721" s="24"/>
      <c r="AA721" s="24"/>
      <c r="AB721" s="137" t="s">
        <v>24</v>
      </c>
      <c r="AC721" s="128">
        <v>0.02</v>
      </c>
      <c r="AD721" s="150" t="s">
        <v>164</v>
      </c>
      <c r="AE721" s="153" t="s">
        <v>165</v>
      </c>
      <c r="AF721" s="153" t="s">
        <v>166</v>
      </c>
    </row>
    <row r="722" spans="1:32">
      <c r="A722" s="19" t="s">
        <v>1538</v>
      </c>
      <c r="B722" s="19" t="s">
        <v>1539</v>
      </c>
      <c r="C722" s="56">
        <v>1</v>
      </c>
      <c r="D722" s="85" t="s">
        <v>22</v>
      </c>
      <c r="E722" s="201" t="s">
        <v>1538</v>
      </c>
      <c r="F722" s="165">
        <v>74.17</v>
      </c>
      <c r="G722" s="32">
        <f t="shared" si="180"/>
        <v>0.1</v>
      </c>
      <c r="H722" s="68">
        <f t="shared" si="182"/>
        <v>66.753</v>
      </c>
      <c r="I722" s="68"/>
      <c r="J722" s="24"/>
      <c r="K722" s="24"/>
      <c r="L722" s="137" t="s">
        <v>24</v>
      </c>
      <c r="M722" s="128">
        <v>0.02</v>
      </c>
      <c r="N722" s="151" t="s">
        <v>164</v>
      </c>
      <c r="O722" s="153" t="s">
        <v>165</v>
      </c>
      <c r="P722" s="153" t="s">
        <v>166</v>
      </c>
      <c r="Q722" s="195" t="s">
        <v>1538</v>
      </c>
      <c r="R722" s="195" t="s">
        <v>1539</v>
      </c>
      <c r="S722" s="196">
        <v>1</v>
      </c>
      <c r="T722" s="198" t="s">
        <v>22</v>
      </c>
      <c r="U722" s="244" t="s">
        <v>1538</v>
      </c>
      <c r="V722" s="245">
        <v>74.17</v>
      </c>
      <c r="W722" s="199">
        <f t="shared" si="181"/>
        <v>0.1</v>
      </c>
      <c r="X722" s="173">
        <f t="shared" si="177"/>
        <v>66.753</v>
      </c>
      <c r="Y722" s="68"/>
      <c r="Z722" s="24"/>
      <c r="AA722" s="24"/>
      <c r="AB722" s="137" t="s">
        <v>24</v>
      </c>
      <c r="AC722" s="128">
        <v>0.02</v>
      </c>
      <c r="AD722" s="150" t="s">
        <v>164</v>
      </c>
      <c r="AE722" s="153" t="s">
        <v>165</v>
      </c>
      <c r="AF722" s="153" t="s">
        <v>166</v>
      </c>
    </row>
    <row r="723" spans="1:32">
      <c r="A723" s="19" t="s">
        <v>1540</v>
      </c>
      <c r="B723" s="19" t="s">
        <v>1541</v>
      </c>
      <c r="C723" s="56">
        <v>1</v>
      </c>
      <c r="D723" s="85" t="s">
        <v>22</v>
      </c>
      <c r="E723" s="201" t="s">
        <v>1540</v>
      </c>
      <c r="F723" s="165">
        <v>99.17</v>
      </c>
      <c r="G723" s="32">
        <f t="shared" si="180"/>
        <v>0.1</v>
      </c>
      <c r="H723" s="68">
        <f t="shared" si="182"/>
        <v>89.253</v>
      </c>
      <c r="I723" s="68"/>
      <c r="J723" s="24"/>
      <c r="K723" s="24"/>
      <c r="L723" s="137" t="s">
        <v>24</v>
      </c>
      <c r="M723" s="128">
        <v>0.02</v>
      </c>
      <c r="N723" s="151" t="s">
        <v>164</v>
      </c>
      <c r="O723" s="153" t="s">
        <v>165</v>
      </c>
      <c r="P723" s="153" t="s">
        <v>166</v>
      </c>
      <c r="Q723" s="195" t="s">
        <v>1540</v>
      </c>
      <c r="R723" s="195" t="s">
        <v>1541</v>
      </c>
      <c r="S723" s="196">
        <v>1</v>
      </c>
      <c r="T723" s="198" t="s">
        <v>22</v>
      </c>
      <c r="U723" s="244" t="s">
        <v>1540</v>
      </c>
      <c r="V723" s="245">
        <v>99.17</v>
      </c>
      <c r="W723" s="199">
        <f t="shared" si="181"/>
        <v>0.1</v>
      </c>
      <c r="X723" s="173">
        <f t="shared" si="177"/>
        <v>89.253</v>
      </c>
      <c r="Y723" s="68"/>
      <c r="Z723" s="24"/>
      <c r="AA723" s="24"/>
      <c r="AB723" s="137" t="s">
        <v>24</v>
      </c>
      <c r="AC723" s="128">
        <v>0.02</v>
      </c>
      <c r="AD723" s="150" t="s">
        <v>164</v>
      </c>
      <c r="AE723" s="153" t="s">
        <v>165</v>
      </c>
      <c r="AF723" s="153" t="s">
        <v>166</v>
      </c>
    </row>
    <row r="724" spans="1:32">
      <c r="A724" s="19" t="s">
        <v>1542</v>
      </c>
      <c r="B724" s="19" t="s">
        <v>1543</v>
      </c>
      <c r="C724" s="56">
        <v>1</v>
      </c>
      <c r="D724" s="85" t="s">
        <v>22</v>
      </c>
      <c r="E724" s="201" t="s">
        <v>1542</v>
      </c>
      <c r="F724" s="165">
        <v>99.17</v>
      </c>
      <c r="G724" s="32">
        <f t="shared" si="180"/>
        <v>0.1</v>
      </c>
      <c r="H724" s="68">
        <f t="shared" si="182"/>
        <v>89.253</v>
      </c>
      <c r="I724" s="68"/>
      <c r="J724" s="24"/>
      <c r="K724" s="24"/>
      <c r="L724" s="137" t="s">
        <v>24</v>
      </c>
      <c r="M724" s="128">
        <v>0.02</v>
      </c>
      <c r="N724" s="151" t="s">
        <v>164</v>
      </c>
      <c r="O724" s="153" t="s">
        <v>165</v>
      </c>
      <c r="P724" s="153" t="s">
        <v>166</v>
      </c>
      <c r="Q724" s="195" t="s">
        <v>1542</v>
      </c>
      <c r="R724" s="195" t="s">
        <v>1543</v>
      </c>
      <c r="S724" s="196">
        <v>1</v>
      </c>
      <c r="T724" s="198" t="s">
        <v>22</v>
      </c>
      <c r="U724" s="244" t="s">
        <v>1542</v>
      </c>
      <c r="V724" s="245">
        <v>99.17</v>
      </c>
      <c r="W724" s="199">
        <f t="shared" si="181"/>
        <v>0.1</v>
      </c>
      <c r="X724" s="173">
        <f t="shared" si="177"/>
        <v>89.253</v>
      </c>
      <c r="Y724" s="68"/>
      <c r="Z724" s="24"/>
      <c r="AA724" s="24"/>
      <c r="AB724" s="137" t="s">
        <v>24</v>
      </c>
      <c r="AC724" s="128">
        <v>0.02</v>
      </c>
      <c r="AD724" s="150" t="s">
        <v>164</v>
      </c>
      <c r="AE724" s="153" t="s">
        <v>165</v>
      </c>
      <c r="AF724" s="153" t="s">
        <v>166</v>
      </c>
    </row>
    <row r="725" spans="1:32">
      <c r="A725" s="19" t="s">
        <v>1544</v>
      </c>
      <c r="B725" s="19" t="s">
        <v>1545</v>
      </c>
      <c r="C725" s="56">
        <v>1</v>
      </c>
      <c r="D725" s="85" t="s">
        <v>22</v>
      </c>
      <c r="E725" s="201" t="s">
        <v>1544</v>
      </c>
      <c r="F725" s="165">
        <v>99.17</v>
      </c>
      <c r="G725" s="32">
        <f t="shared" si="180"/>
        <v>0.1</v>
      </c>
      <c r="H725" s="68">
        <f t="shared" si="182"/>
        <v>89.253</v>
      </c>
      <c r="I725" s="68"/>
      <c r="J725" s="24"/>
      <c r="K725" s="24"/>
      <c r="L725" s="137" t="s">
        <v>24</v>
      </c>
      <c r="M725" s="128">
        <v>0.02</v>
      </c>
      <c r="N725" s="151" t="s">
        <v>164</v>
      </c>
      <c r="O725" s="153" t="s">
        <v>165</v>
      </c>
      <c r="P725" s="153" t="s">
        <v>166</v>
      </c>
      <c r="Q725" s="195" t="s">
        <v>1544</v>
      </c>
      <c r="R725" s="195" t="s">
        <v>1545</v>
      </c>
      <c r="S725" s="196">
        <v>1</v>
      </c>
      <c r="T725" s="198" t="s">
        <v>22</v>
      </c>
      <c r="U725" s="244" t="s">
        <v>1544</v>
      </c>
      <c r="V725" s="245">
        <v>99.17</v>
      </c>
      <c r="W725" s="199">
        <f t="shared" si="181"/>
        <v>0.1</v>
      </c>
      <c r="X725" s="173">
        <f t="shared" si="177"/>
        <v>89.253</v>
      </c>
      <c r="Y725" s="68"/>
      <c r="Z725" s="24"/>
      <c r="AA725" s="24"/>
      <c r="AB725" s="137" t="s">
        <v>24</v>
      </c>
      <c r="AC725" s="128">
        <v>0.02</v>
      </c>
      <c r="AD725" s="150" t="s">
        <v>164</v>
      </c>
      <c r="AE725" s="153" t="s">
        <v>165</v>
      </c>
      <c r="AF725" s="153" t="s">
        <v>166</v>
      </c>
    </row>
    <row r="726" spans="1:32">
      <c r="A726" s="19" t="s">
        <v>1546</v>
      </c>
      <c r="B726" s="19" t="s">
        <v>1547</v>
      </c>
      <c r="C726" s="56">
        <v>1</v>
      </c>
      <c r="D726" s="85" t="s">
        <v>22</v>
      </c>
      <c r="E726" s="201" t="s">
        <v>1546</v>
      </c>
      <c r="F726" s="165">
        <v>74.17</v>
      </c>
      <c r="G726" s="32">
        <f t="shared" si="180"/>
        <v>0.1</v>
      </c>
      <c r="H726" s="68">
        <f t="shared" si="182"/>
        <v>66.753</v>
      </c>
      <c r="I726" s="68"/>
      <c r="J726" s="24"/>
      <c r="K726" s="24"/>
      <c r="L726" s="137" t="s">
        <v>24</v>
      </c>
      <c r="M726" s="128">
        <v>0.02</v>
      </c>
      <c r="N726" s="151" t="s">
        <v>164</v>
      </c>
      <c r="O726" s="153" t="s">
        <v>165</v>
      </c>
      <c r="P726" s="153" t="s">
        <v>166</v>
      </c>
      <c r="Q726" s="195" t="s">
        <v>1546</v>
      </c>
      <c r="R726" s="195" t="s">
        <v>1547</v>
      </c>
      <c r="S726" s="196">
        <v>1</v>
      </c>
      <c r="T726" s="198" t="s">
        <v>22</v>
      </c>
      <c r="U726" s="244" t="s">
        <v>1546</v>
      </c>
      <c r="V726" s="245">
        <v>74.17</v>
      </c>
      <c r="W726" s="199">
        <f t="shared" si="181"/>
        <v>0.1</v>
      </c>
      <c r="X726" s="173">
        <f t="shared" si="177"/>
        <v>66.753</v>
      </c>
      <c r="Y726" s="68"/>
      <c r="Z726" s="24"/>
      <c r="AA726" s="24"/>
      <c r="AB726" s="137" t="s">
        <v>24</v>
      </c>
      <c r="AC726" s="128">
        <v>0.02</v>
      </c>
      <c r="AD726" s="150" t="s">
        <v>164</v>
      </c>
      <c r="AE726" s="153" t="s">
        <v>165</v>
      </c>
      <c r="AF726" s="153" t="s">
        <v>166</v>
      </c>
    </row>
    <row r="727" spans="1:32">
      <c r="A727" s="19" t="s">
        <v>1548</v>
      </c>
      <c r="B727" s="19" t="s">
        <v>1549</v>
      </c>
      <c r="C727" s="56">
        <v>1</v>
      </c>
      <c r="D727" s="85" t="s">
        <v>22</v>
      </c>
      <c r="E727" s="201" t="s">
        <v>1548</v>
      </c>
      <c r="F727" s="165">
        <v>74.17</v>
      </c>
      <c r="G727" s="32">
        <f t="shared" si="180"/>
        <v>0.1</v>
      </c>
      <c r="H727" s="68">
        <f t="shared" si="182"/>
        <v>66.753</v>
      </c>
      <c r="I727" s="68"/>
      <c r="J727" s="24"/>
      <c r="K727" s="24"/>
      <c r="L727" s="137" t="s">
        <v>24</v>
      </c>
      <c r="M727" s="128">
        <v>0.02</v>
      </c>
      <c r="N727" s="151" t="s">
        <v>164</v>
      </c>
      <c r="O727" s="153" t="s">
        <v>165</v>
      </c>
      <c r="P727" s="153" t="s">
        <v>166</v>
      </c>
      <c r="Q727" s="195" t="s">
        <v>1548</v>
      </c>
      <c r="R727" s="195" t="s">
        <v>1549</v>
      </c>
      <c r="S727" s="196">
        <v>1</v>
      </c>
      <c r="T727" s="198" t="s">
        <v>22</v>
      </c>
      <c r="U727" s="244" t="s">
        <v>1548</v>
      </c>
      <c r="V727" s="245">
        <v>74.17</v>
      </c>
      <c r="W727" s="199">
        <f t="shared" si="181"/>
        <v>0.1</v>
      </c>
      <c r="X727" s="173">
        <f t="shared" si="177"/>
        <v>66.753</v>
      </c>
      <c r="Y727" s="68"/>
      <c r="Z727" s="24"/>
      <c r="AA727" s="24"/>
      <c r="AB727" s="137" t="s">
        <v>24</v>
      </c>
      <c r="AC727" s="128">
        <v>0.02</v>
      </c>
      <c r="AD727" s="150" t="s">
        <v>164</v>
      </c>
      <c r="AE727" s="153" t="s">
        <v>165</v>
      </c>
      <c r="AF727" s="153" t="s">
        <v>166</v>
      </c>
    </row>
    <row r="728" spans="1:32">
      <c r="A728" s="19" t="s">
        <v>1550</v>
      </c>
      <c r="B728" s="19" t="s">
        <v>1551</v>
      </c>
      <c r="C728" s="56">
        <v>1</v>
      </c>
      <c r="D728" s="85" t="s">
        <v>22</v>
      </c>
      <c r="E728" s="201" t="s">
        <v>1550</v>
      </c>
      <c r="F728" s="165">
        <v>74.17</v>
      </c>
      <c r="G728" s="32">
        <f t="shared" si="180"/>
        <v>0.1</v>
      </c>
      <c r="H728" s="68">
        <f t="shared" si="182"/>
        <v>66.753</v>
      </c>
      <c r="I728" s="68"/>
      <c r="J728" s="24"/>
      <c r="K728" s="24"/>
      <c r="L728" s="137" t="s">
        <v>24</v>
      </c>
      <c r="M728" s="128">
        <v>0.02</v>
      </c>
      <c r="N728" s="151" t="s">
        <v>164</v>
      </c>
      <c r="O728" s="153" t="s">
        <v>165</v>
      </c>
      <c r="P728" s="153" t="s">
        <v>166</v>
      </c>
      <c r="Q728" s="195" t="s">
        <v>1550</v>
      </c>
      <c r="R728" s="195" t="s">
        <v>1551</v>
      </c>
      <c r="S728" s="196">
        <v>1</v>
      </c>
      <c r="T728" s="198" t="s">
        <v>22</v>
      </c>
      <c r="U728" s="244" t="s">
        <v>1550</v>
      </c>
      <c r="V728" s="245">
        <v>74.17</v>
      </c>
      <c r="W728" s="199">
        <f t="shared" si="181"/>
        <v>0.1</v>
      </c>
      <c r="X728" s="173">
        <f t="shared" si="177"/>
        <v>66.753</v>
      </c>
      <c r="Y728" s="68"/>
      <c r="Z728" s="24"/>
      <c r="AA728" s="24"/>
      <c r="AB728" s="137" t="s">
        <v>24</v>
      </c>
      <c r="AC728" s="128">
        <v>0.02</v>
      </c>
      <c r="AD728" s="150" t="s">
        <v>164</v>
      </c>
      <c r="AE728" s="153" t="s">
        <v>165</v>
      </c>
      <c r="AF728" s="153" t="s">
        <v>166</v>
      </c>
    </row>
    <row r="729" spans="1:32">
      <c r="A729" s="19" t="s">
        <v>1552</v>
      </c>
      <c r="B729" s="19" t="s">
        <v>1553</v>
      </c>
      <c r="C729" s="56">
        <v>1</v>
      </c>
      <c r="D729" s="85" t="s">
        <v>22</v>
      </c>
      <c r="E729" s="201" t="s">
        <v>1552</v>
      </c>
      <c r="F729" s="165">
        <v>74.17</v>
      </c>
      <c r="G729" s="32">
        <f t="shared" si="180"/>
        <v>0.1</v>
      </c>
      <c r="H729" s="68">
        <f t="shared" si="182"/>
        <v>66.753</v>
      </c>
      <c r="I729" s="68"/>
      <c r="J729" s="24"/>
      <c r="K729" s="24"/>
      <c r="L729" s="137" t="s">
        <v>24</v>
      </c>
      <c r="M729" s="128">
        <v>0.02</v>
      </c>
      <c r="N729" s="151" t="s">
        <v>164</v>
      </c>
      <c r="O729" s="153" t="s">
        <v>165</v>
      </c>
      <c r="P729" s="153" t="s">
        <v>166</v>
      </c>
      <c r="Q729" s="195" t="s">
        <v>1552</v>
      </c>
      <c r="R729" s="195" t="s">
        <v>1553</v>
      </c>
      <c r="S729" s="196">
        <v>1</v>
      </c>
      <c r="T729" s="198" t="s">
        <v>22</v>
      </c>
      <c r="U729" s="244" t="s">
        <v>1552</v>
      </c>
      <c r="V729" s="245">
        <v>74.17</v>
      </c>
      <c r="W729" s="199">
        <f t="shared" si="181"/>
        <v>0.1</v>
      </c>
      <c r="X729" s="173">
        <f t="shared" si="177"/>
        <v>66.753</v>
      </c>
      <c r="Y729" s="68"/>
      <c r="Z729" s="24"/>
      <c r="AA729" s="24"/>
      <c r="AB729" s="137" t="s">
        <v>24</v>
      </c>
      <c r="AC729" s="128">
        <v>0.02</v>
      </c>
      <c r="AD729" s="150" t="s">
        <v>164</v>
      </c>
      <c r="AE729" s="153" t="s">
        <v>165</v>
      </c>
      <c r="AF729" s="153" t="s">
        <v>166</v>
      </c>
    </row>
    <row r="730" spans="1:32">
      <c r="A730" s="19" t="s">
        <v>1554</v>
      </c>
      <c r="B730" s="19" t="s">
        <v>1555</v>
      </c>
      <c r="C730" s="56">
        <v>1</v>
      </c>
      <c r="D730" s="85" t="s">
        <v>22</v>
      </c>
      <c r="E730" s="201" t="s">
        <v>1554</v>
      </c>
      <c r="F730" s="165">
        <v>74.17</v>
      </c>
      <c r="G730" s="32">
        <f t="shared" si="180"/>
        <v>0.1</v>
      </c>
      <c r="H730" s="68">
        <f t="shared" si="182"/>
        <v>66.753</v>
      </c>
      <c r="I730" s="68"/>
      <c r="J730" s="24"/>
      <c r="K730" s="24"/>
      <c r="L730" s="137" t="s">
        <v>24</v>
      </c>
      <c r="M730" s="128">
        <v>0.02</v>
      </c>
      <c r="N730" s="151" t="s">
        <v>164</v>
      </c>
      <c r="O730" s="153" t="s">
        <v>165</v>
      </c>
      <c r="P730" s="153" t="s">
        <v>166</v>
      </c>
      <c r="Q730" s="195" t="s">
        <v>1554</v>
      </c>
      <c r="R730" s="195" t="s">
        <v>1555</v>
      </c>
      <c r="S730" s="196">
        <v>1</v>
      </c>
      <c r="T730" s="198" t="s">
        <v>22</v>
      </c>
      <c r="U730" s="244" t="s">
        <v>1554</v>
      </c>
      <c r="V730" s="245">
        <v>74.17</v>
      </c>
      <c r="W730" s="199">
        <f t="shared" si="181"/>
        <v>0.1</v>
      </c>
      <c r="X730" s="173">
        <f t="shared" si="177"/>
        <v>66.753</v>
      </c>
      <c r="Y730" s="68"/>
      <c r="Z730" s="24"/>
      <c r="AA730" s="24"/>
      <c r="AB730" s="137" t="s">
        <v>24</v>
      </c>
      <c r="AC730" s="128">
        <v>0.02</v>
      </c>
      <c r="AD730" s="150" t="s">
        <v>164</v>
      </c>
      <c r="AE730" s="153" t="s">
        <v>165</v>
      </c>
      <c r="AF730" s="153" t="s">
        <v>166</v>
      </c>
    </row>
    <row r="731" spans="1:32">
      <c r="A731" s="39" t="s">
        <v>1556</v>
      </c>
      <c r="B731" s="40" t="s">
        <v>1557</v>
      </c>
      <c r="C731" s="64">
        <v>1</v>
      </c>
      <c r="D731" s="87" t="s">
        <v>215</v>
      </c>
      <c r="E731" s="77" t="s">
        <v>1556</v>
      </c>
      <c r="F731" s="87">
        <v>25</v>
      </c>
      <c r="G731" s="48">
        <f>rv_20</f>
        <v>0.2</v>
      </c>
      <c r="H731" s="68">
        <f t="shared" si="173"/>
        <v>20</v>
      </c>
      <c r="I731" s="92"/>
      <c r="J731" s="24"/>
      <c r="K731" s="24"/>
      <c r="L731" s="137" t="s">
        <v>24</v>
      </c>
      <c r="M731" s="128">
        <v>0.02</v>
      </c>
      <c r="N731" s="150" t="s">
        <v>164</v>
      </c>
      <c r="O731" s="153" t="s">
        <v>165</v>
      </c>
      <c r="P731" s="153" t="s">
        <v>166</v>
      </c>
      <c r="Q731" s="39" t="s">
        <v>1556</v>
      </c>
      <c r="R731" s="40" t="s">
        <v>1557</v>
      </c>
      <c r="S731" s="64">
        <v>1</v>
      </c>
      <c r="T731" s="87" t="s">
        <v>215</v>
      </c>
      <c r="U731" s="77" t="s">
        <v>1556</v>
      </c>
      <c r="V731" s="87">
        <v>25</v>
      </c>
      <c r="W731" s="48">
        <f>rv_20</f>
        <v>0.2</v>
      </c>
      <c r="X731" s="68">
        <f t="shared" si="177"/>
        <v>20</v>
      </c>
      <c r="Y731" s="92"/>
      <c r="Z731" s="24"/>
      <c r="AA731" s="24"/>
      <c r="AB731" s="137" t="s">
        <v>24</v>
      </c>
      <c r="AC731" s="128">
        <v>0.02</v>
      </c>
      <c r="AD731" s="150" t="s">
        <v>164</v>
      </c>
      <c r="AE731" s="153" t="s">
        <v>165</v>
      </c>
      <c r="AF731" s="153" t="s">
        <v>166</v>
      </c>
    </row>
    <row r="732" spans="1:32">
      <c r="A732" s="18" t="s">
        <v>1558</v>
      </c>
      <c r="B732" s="19" t="s">
        <v>1559</v>
      </c>
      <c r="C732" s="56">
        <v>1</v>
      </c>
      <c r="D732" s="85" t="s">
        <v>22</v>
      </c>
      <c r="E732" s="77" t="s">
        <v>1558</v>
      </c>
      <c r="F732" s="85">
        <v>132.5</v>
      </c>
      <c r="G732" s="32">
        <f>rv_atv</f>
        <v>0.05</v>
      </c>
      <c r="H732" s="68">
        <f t="shared" si="173"/>
        <v>125.875</v>
      </c>
      <c r="I732" s="68"/>
      <c r="J732" s="24"/>
      <c r="K732" s="24"/>
      <c r="L732" s="137" t="s">
        <v>24</v>
      </c>
      <c r="M732" s="128">
        <v>0.05</v>
      </c>
      <c r="N732" s="150" t="s">
        <v>164</v>
      </c>
      <c r="O732" s="153" t="s">
        <v>165</v>
      </c>
      <c r="P732" s="153" t="s">
        <v>166</v>
      </c>
      <c r="Q732" s="39" t="s">
        <v>1558</v>
      </c>
      <c r="R732" s="40" t="s">
        <v>1559</v>
      </c>
      <c r="S732" s="64">
        <v>1</v>
      </c>
      <c r="T732" s="87" t="s">
        <v>22</v>
      </c>
      <c r="U732" s="77" t="s">
        <v>1558</v>
      </c>
      <c r="V732" s="87">
        <v>132.5</v>
      </c>
      <c r="W732" s="48">
        <f>rv_atv</f>
        <v>0.05</v>
      </c>
      <c r="X732" s="68">
        <f t="shared" si="177"/>
        <v>125.875</v>
      </c>
      <c r="Y732" s="68"/>
      <c r="Z732" s="24"/>
      <c r="AA732" s="24"/>
      <c r="AB732" s="137" t="s">
        <v>24</v>
      </c>
      <c r="AC732" s="128">
        <v>0.05</v>
      </c>
      <c r="AD732" s="150" t="s">
        <v>164</v>
      </c>
      <c r="AE732" s="153" t="s">
        <v>165</v>
      </c>
      <c r="AF732" s="153" t="s">
        <v>166</v>
      </c>
    </row>
    <row r="733" spans="1:32">
      <c r="A733" s="18" t="s">
        <v>1560</v>
      </c>
      <c r="B733" s="19" t="s">
        <v>1561</v>
      </c>
      <c r="C733" s="56">
        <v>1</v>
      </c>
      <c r="D733" s="68" t="s">
        <v>220</v>
      </c>
      <c r="E733" s="77" t="s">
        <v>1560</v>
      </c>
      <c r="F733" s="85">
        <v>53.23</v>
      </c>
      <c r="G733" s="32">
        <f>rv_20</f>
        <v>0.2</v>
      </c>
      <c r="H733" s="68">
        <f t="shared" si="173"/>
        <v>42.583999999999996</v>
      </c>
      <c r="I733" s="68"/>
      <c r="J733" s="24"/>
      <c r="K733" s="24"/>
      <c r="L733" s="137" t="s">
        <v>24</v>
      </c>
      <c r="M733" s="128" t="s">
        <v>24</v>
      </c>
      <c r="N733" s="150" t="s">
        <v>164</v>
      </c>
      <c r="O733" s="20" t="s">
        <v>165</v>
      </c>
      <c r="P733" s="156" t="s">
        <v>166</v>
      </c>
      <c r="Q733" s="39" t="s">
        <v>1560</v>
      </c>
      <c r="R733" s="40" t="s">
        <v>1561</v>
      </c>
      <c r="S733" s="64">
        <v>1</v>
      </c>
      <c r="T733" s="68" t="s">
        <v>220</v>
      </c>
      <c r="U733" s="77" t="s">
        <v>1560</v>
      </c>
      <c r="V733" s="87">
        <v>53.23</v>
      </c>
      <c r="W733" s="48">
        <f>rv_20</f>
        <v>0.2</v>
      </c>
      <c r="X733" s="68">
        <f t="shared" si="177"/>
        <v>42.583999999999996</v>
      </c>
      <c r="Y733" s="68"/>
      <c r="Z733" s="24"/>
      <c r="AA733" s="24"/>
      <c r="AB733" s="137" t="s">
        <v>24</v>
      </c>
      <c r="AC733" s="128" t="s">
        <v>24</v>
      </c>
      <c r="AD733" s="150" t="s">
        <v>164</v>
      </c>
      <c r="AE733" s="153" t="s">
        <v>165</v>
      </c>
      <c r="AF733" s="243" t="s">
        <v>166</v>
      </c>
    </row>
    <row r="734" spans="1:32">
      <c r="A734" s="18" t="s">
        <v>1562</v>
      </c>
      <c r="B734" s="19" t="s">
        <v>1563</v>
      </c>
      <c r="C734" s="56">
        <v>1</v>
      </c>
      <c r="D734" s="68" t="s">
        <v>632</v>
      </c>
      <c r="E734" s="77" t="s">
        <v>1562</v>
      </c>
      <c r="F734" s="85">
        <v>36</v>
      </c>
      <c r="G734" s="32">
        <f>rv_20</f>
        <v>0.2</v>
      </c>
      <c r="H734" s="68">
        <f t="shared" si="173"/>
        <v>28.8</v>
      </c>
      <c r="I734" s="68"/>
      <c r="J734" s="24"/>
      <c r="K734" s="24"/>
      <c r="L734" s="137" t="s">
        <v>24</v>
      </c>
      <c r="M734" s="128">
        <v>0.02</v>
      </c>
      <c r="N734" s="150" t="s">
        <v>164</v>
      </c>
      <c r="O734" s="20" t="s">
        <v>165</v>
      </c>
      <c r="P734" s="156" t="s">
        <v>166</v>
      </c>
      <c r="Q734" s="39" t="s">
        <v>1562</v>
      </c>
      <c r="R734" s="40" t="s">
        <v>1563</v>
      </c>
      <c r="S734" s="64">
        <v>1</v>
      </c>
      <c r="T734" s="68" t="s">
        <v>632</v>
      </c>
      <c r="U734" s="77" t="s">
        <v>1562</v>
      </c>
      <c r="V734" s="87">
        <v>36</v>
      </c>
      <c r="W734" s="48">
        <f>rv_20</f>
        <v>0.2</v>
      </c>
      <c r="X734" s="68">
        <f t="shared" si="177"/>
        <v>28.8</v>
      </c>
      <c r="Y734" s="68"/>
      <c r="Z734" s="24"/>
      <c r="AA734" s="24"/>
      <c r="AB734" s="137" t="s">
        <v>24</v>
      </c>
      <c r="AC734" s="128">
        <v>0.02</v>
      </c>
      <c r="AD734" s="150" t="s">
        <v>164</v>
      </c>
      <c r="AE734" s="153" t="s">
        <v>165</v>
      </c>
      <c r="AF734" s="243" t="s">
        <v>166</v>
      </c>
    </row>
    <row r="735" spans="1:32">
      <c r="A735" s="18" t="s">
        <v>1564</v>
      </c>
      <c r="B735" s="19" t="s">
        <v>1565</v>
      </c>
      <c r="C735" s="56">
        <v>1</v>
      </c>
      <c r="D735" s="85" t="s">
        <v>22</v>
      </c>
      <c r="E735" s="77" t="s">
        <v>1564</v>
      </c>
      <c r="F735" s="85"/>
      <c r="G735" s="32"/>
      <c r="H735" s="68">
        <v>10</v>
      </c>
      <c r="I735" s="68"/>
      <c r="J735" s="24"/>
      <c r="K735" s="24"/>
      <c r="L735" s="137" t="s">
        <v>24</v>
      </c>
      <c r="M735" s="128" t="s">
        <v>24</v>
      </c>
      <c r="N735" s="151" t="s">
        <v>164</v>
      </c>
      <c r="O735" s="153" t="s">
        <v>165</v>
      </c>
      <c r="P735" s="153" t="s">
        <v>1566</v>
      </c>
      <c r="Q735" s="39" t="s">
        <v>1564</v>
      </c>
      <c r="R735" s="40" t="s">
        <v>1565</v>
      </c>
      <c r="S735" s="64">
        <v>1</v>
      </c>
      <c r="T735" s="87" t="s">
        <v>22</v>
      </c>
      <c r="U735" s="77" t="s">
        <v>1564</v>
      </c>
      <c r="V735" s="87"/>
      <c r="W735" s="48"/>
      <c r="X735" s="68">
        <v>10</v>
      </c>
      <c r="Y735" s="68"/>
      <c r="Z735" s="24"/>
      <c r="AA735" s="24"/>
      <c r="AB735" s="137" t="s">
        <v>24</v>
      </c>
      <c r="AC735" s="128" t="s">
        <v>24</v>
      </c>
      <c r="AD735" s="150" t="s">
        <v>164</v>
      </c>
      <c r="AE735" s="153" t="s">
        <v>165</v>
      </c>
      <c r="AF735" s="153" t="s">
        <v>1566</v>
      </c>
    </row>
    <row r="736" spans="1:32">
      <c r="A736" s="18" t="s">
        <v>1567</v>
      </c>
      <c r="B736" s="19" t="s">
        <v>1568</v>
      </c>
      <c r="C736" s="56">
        <v>1</v>
      </c>
      <c r="D736" s="85" t="s">
        <v>22</v>
      </c>
      <c r="E736" s="77" t="s">
        <v>1567</v>
      </c>
      <c r="F736" s="85"/>
      <c r="G736" s="32"/>
      <c r="H736" s="68">
        <v>25</v>
      </c>
      <c r="I736" s="68"/>
      <c r="J736" s="24"/>
      <c r="K736" s="24"/>
      <c r="L736" s="137" t="s">
        <v>24</v>
      </c>
      <c r="M736" s="128" t="s">
        <v>24</v>
      </c>
      <c r="N736" s="151" t="s">
        <v>164</v>
      </c>
      <c r="O736" s="153" t="s">
        <v>165</v>
      </c>
      <c r="P736" s="153" t="s">
        <v>1566</v>
      </c>
      <c r="Q736" s="39" t="s">
        <v>1567</v>
      </c>
      <c r="R736" s="40" t="s">
        <v>1568</v>
      </c>
      <c r="S736" s="64">
        <v>1</v>
      </c>
      <c r="T736" s="87" t="s">
        <v>22</v>
      </c>
      <c r="U736" s="77" t="s">
        <v>1567</v>
      </c>
      <c r="V736" s="87"/>
      <c r="W736" s="48"/>
      <c r="X736" s="68">
        <v>25</v>
      </c>
      <c r="Y736" s="68"/>
      <c r="Z736" s="24"/>
      <c r="AA736" s="24"/>
      <c r="AB736" s="137" t="s">
        <v>24</v>
      </c>
      <c r="AC736" s="128" t="s">
        <v>24</v>
      </c>
      <c r="AD736" s="150" t="s">
        <v>164</v>
      </c>
      <c r="AE736" s="153" t="s">
        <v>165</v>
      </c>
      <c r="AF736" s="153" t="s">
        <v>1566</v>
      </c>
    </row>
    <row r="737" spans="1:32">
      <c r="A737" s="18" t="s">
        <v>1569</v>
      </c>
      <c r="B737" s="19" t="s">
        <v>1570</v>
      </c>
      <c r="C737" s="56">
        <v>1</v>
      </c>
      <c r="D737" s="68" t="s">
        <v>22</v>
      </c>
      <c r="E737" s="77" t="s">
        <v>1569</v>
      </c>
      <c r="F737" s="85"/>
      <c r="G737" s="32"/>
      <c r="H737" s="68">
        <v>50</v>
      </c>
      <c r="I737" s="68"/>
      <c r="J737" s="24"/>
      <c r="K737" s="24"/>
      <c r="L737" s="137" t="s">
        <v>24</v>
      </c>
      <c r="M737" s="128" t="s">
        <v>24</v>
      </c>
      <c r="N737" s="150" t="s">
        <v>164</v>
      </c>
      <c r="O737" s="20" t="s">
        <v>165</v>
      </c>
      <c r="P737" s="20" t="s">
        <v>1566</v>
      </c>
      <c r="Q737" s="39" t="s">
        <v>1569</v>
      </c>
      <c r="R737" s="40" t="s">
        <v>1570</v>
      </c>
      <c r="S737" s="64">
        <v>1</v>
      </c>
      <c r="T737" s="68" t="s">
        <v>22</v>
      </c>
      <c r="U737" s="77" t="s">
        <v>1569</v>
      </c>
      <c r="V737" s="87"/>
      <c r="W737" s="48"/>
      <c r="X737" s="68">
        <v>50</v>
      </c>
      <c r="Y737" s="68"/>
      <c r="Z737" s="24"/>
      <c r="AA737" s="24"/>
      <c r="AB737" s="137" t="s">
        <v>24</v>
      </c>
      <c r="AC737" s="128" t="s">
        <v>24</v>
      </c>
      <c r="AD737" s="150" t="s">
        <v>164</v>
      </c>
      <c r="AE737" s="153" t="s">
        <v>165</v>
      </c>
      <c r="AF737" s="153" t="s">
        <v>1566</v>
      </c>
    </row>
    <row r="738" spans="1:32">
      <c r="A738" s="18" t="s">
        <v>1571</v>
      </c>
      <c r="B738" s="19" t="s">
        <v>1572</v>
      </c>
      <c r="C738" s="56">
        <v>1</v>
      </c>
      <c r="D738" s="85" t="s">
        <v>22</v>
      </c>
      <c r="E738" s="77" t="s">
        <v>1571</v>
      </c>
      <c r="F738" s="85">
        <v>15.83</v>
      </c>
      <c r="G738" s="32">
        <f>rv_apple_acc_ipad</f>
        <v>0.1</v>
      </c>
      <c r="H738" s="68">
        <f t="shared" ref="H738:H761" si="183">F738-(F738*G738)</f>
        <v>14.247</v>
      </c>
      <c r="I738" s="68"/>
      <c r="J738" s="24"/>
      <c r="K738" s="24"/>
      <c r="L738" s="136" t="s">
        <v>24</v>
      </c>
      <c r="M738" s="128">
        <v>0.01</v>
      </c>
      <c r="N738" s="151" t="s">
        <v>164</v>
      </c>
      <c r="O738" s="20" t="s">
        <v>165</v>
      </c>
      <c r="P738" s="153" t="s">
        <v>166</v>
      </c>
      <c r="Q738" s="39" t="s">
        <v>1571</v>
      </c>
      <c r="R738" s="40" t="s">
        <v>1572</v>
      </c>
      <c r="S738" s="64">
        <v>1</v>
      </c>
      <c r="T738" s="87" t="s">
        <v>22</v>
      </c>
      <c r="U738" s="77" t="s">
        <v>1571</v>
      </c>
      <c r="V738" s="87">
        <v>24.17</v>
      </c>
      <c r="W738" s="48">
        <f>rv_apple_acc_ipad</f>
        <v>0.1</v>
      </c>
      <c r="X738" s="68">
        <f t="shared" ref="X738:X745" si="184">V738-(V738*W738)</f>
        <v>21.753</v>
      </c>
      <c r="Y738" s="68"/>
      <c r="Z738" s="24"/>
      <c r="AA738" s="24"/>
      <c r="AB738" s="136" t="s">
        <v>24</v>
      </c>
      <c r="AC738" s="128">
        <v>0.01</v>
      </c>
      <c r="AD738" s="150" t="s">
        <v>164</v>
      </c>
      <c r="AE738" s="153" t="s">
        <v>165</v>
      </c>
      <c r="AF738" s="153" t="s">
        <v>166</v>
      </c>
    </row>
    <row r="739" spans="1:32">
      <c r="A739" s="18" t="s">
        <v>1573</v>
      </c>
      <c r="B739" s="19" t="s">
        <v>1574</v>
      </c>
      <c r="C739" s="56">
        <v>1</v>
      </c>
      <c r="D739" s="85" t="s">
        <v>22</v>
      </c>
      <c r="E739" s="77" t="s">
        <v>1573</v>
      </c>
      <c r="F739" s="85">
        <v>15.83</v>
      </c>
      <c r="G739" s="32">
        <f>rv_apple_acc_ipad</f>
        <v>0.1</v>
      </c>
      <c r="H739" s="68">
        <f t="shared" si="183"/>
        <v>14.247</v>
      </c>
      <c r="I739" s="68"/>
      <c r="J739" s="24"/>
      <c r="K739" s="24"/>
      <c r="L739" s="136" t="s">
        <v>24</v>
      </c>
      <c r="M739" s="128">
        <v>0.02</v>
      </c>
      <c r="N739" s="151" t="s">
        <v>164</v>
      </c>
      <c r="O739" s="20" t="s">
        <v>165</v>
      </c>
      <c r="P739" s="153" t="s">
        <v>166</v>
      </c>
      <c r="Q739" s="39" t="s">
        <v>1573</v>
      </c>
      <c r="R739" s="40" t="s">
        <v>1574</v>
      </c>
      <c r="S739" s="64">
        <v>1</v>
      </c>
      <c r="T739" s="87" t="s">
        <v>22</v>
      </c>
      <c r="U739" s="77" t="s">
        <v>1573</v>
      </c>
      <c r="V739" s="87">
        <v>24.17</v>
      </c>
      <c r="W739" s="48">
        <f>rv_apple_acc_ipad</f>
        <v>0.1</v>
      </c>
      <c r="X739" s="68">
        <f t="shared" si="184"/>
        <v>21.753</v>
      </c>
      <c r="Y739" s="68"/>
      <c r="Z739" s="24"/>
      <c r="AA739" s="24"/>
      <c r="AB739" s="136" t="s">
        <v>24</v>
      </c>
      <c r="AC739" s="128">
        <v>0.02</v>
      </c>
      <c r="AD739" s="150" t="s">
        <v>164</v>
      </c>
      <c r="AE739" s="153" t="s">
        <v>165</v>
      </c>
      <c r="AF739" s="153" t="s">
        <v>166</v>
      </c>
    </row>
    <row r="740" spans="1:32">
      <c r="A740" s="18" t="s">
        <v>1575</v>
      </c>
      <c r="B740" s="19" t="s">
        <v>1576</v>
      </c>
      <c r="C740" s="56">
        <v>1</v>
      </c>
      <c r="D740" s="85" t="s">
        <v>1577</v>
      </c>
      <c r="E740" s="77" t="s">
        <v>1575</v>
      </c>
      <c r="F740" s="85">
        <v>79</v>
      </c>
      <c r="G740" s="32">
        <f>rv_10</f>
        <v>0.1</v>
      </c>
      <c r="H740" s="68">
        <f t="shared" si="183"/>
        <v>71.099999999999994</v>
      </c>
      <c r="I740" s="68"/>
      <c r="J740" s="24"/>
      <c r="K740" s="24"/>
      <c r="L740" s="136" t="s">
        <v>24</v>
      </c>
      <c r="M740" s="128">
        <v>0.05</v>
      </c>
      <c r="N740" s="151" t="s">
        <v>164</v>
      </c>
      <c r="O740" s="20" t="s">
        <v>165</v>
      </c>
      <c r="P740" s="153" t="s">
        <v>166</v>
      </c>
      <c r="Q740" s="39" t="s">
        <v>1575</v>
      </c>
      <c r="R740" s="40" t="s">
        <v>1576</v>
      </c>
      <c r="S740" s="64">
        <v>1</v>
      </c>
      <c r="T740" s="87" t="s">
        <v>1577</v>
      </c>
      <c r="U740" s="77" t="s">
        <v>1575</v>
      </c>
      <c r="V740" s="87">
        <v>79</v>
      </c>
      <c r="W740" s="48">
        <f>rv_10</f>
        <v>0.1</v>
      </c>
      <c r="X740" s="68">
        <f t="shared" si="184"/>
        <v>71.099999999999994</v>
      </c>
      <c r="Y740" s="68"/>
      <c r="Z740" s="24"/>
      <c r="AA740" s="24"/>
      <c r="AB740" s="136" t="s">
        <v>24</v>
      </c>
      <c r="AC740" s="128">
        <v>0.05</v>
      </c>
      <c r="AD740" s="150" t="s">
        <v>164</v>
      </c>
      <c r="AE740" s="153" t="s">
        <v>165</v>
      </c>
      <c r="AF740" s="153" t="s">
        <v>166</v>
      </c>
    </row>
    <row r="741" spans="1:32">
      <c r="A741" s="18" t="s">
        <v>1578</v>
      </c>
      <c r="B741" s="19" t="s">
        <v>1579</v>
      </c>
      <c r="C741" s="56">
        <v>1</v>
      </c>
      <c r="D741" s="85" t="s">
        <v>220</v>
      </c>
      <c r="E741" s="77" t="s">
        <v>1578</v>
      </c>
      <c r="F741" s="85">
        <v>42.63</v>
      </c>
      <c r="G741" s="32">
        <f>rv_20</f>
        <v>0.2</v>
      </c>
      <c r="H741" s="68">
        <f t="shared" si="183"/>
        <v>34.103999999999999</v>
      </c>
      <c r="I741" s="68"/>
      <c r="J741" s="24"/>
      <c r="K741" s="24"/>
      <c r="L741" s="136" t="s">
        <v>24</v>
      </c>
      <c r="M741" s="128" t="s">
        <v>24</v>
      </c>
      <c r="N741" s="151" t="s">
        <v>164</v>
      </c>
      <c r="O741" s="20" t="s">
        <v>165</v>
      </c>
      <c r="P741" s="153" t="s">
        <v>166</v>
      </c>
      <c r="Q741" s="39" t="s">
        <v>1578</v>
      </c>
      <c r="R741" s="40" t="s">
        <v>1579</v>
      </c>
      <c r="S741" s="64">
        <v>1</v>
      </c>
      <c r="T741" s="87" t="s">
        <v>220</v>
      </c>
      <c r="U741" s="77" t="s">
        <v>1578</v>
      </c>
      <c r="V741" s="87">
        <v>42.63</v>
      </c>
      <c r="W741" s="48">
        <f>rv_20</f>
        <v>0.2</v>
      </c>
      <c r="X741" s="68">
        <f t="shared" si="184"/>
        <v>34.103999999999999</v>
      </c>
      <c r="Y741" s="68"/>
      <c r="Z741" s="24"/>
      <c r="AA741" s="24"/>
      <c r="AB741" s="136" t="s">
        <v>24</v>
      </c>
      <c r="AC741" s="128" t="s">
        <v>24</v>
      </c>
      <c r="AD741" s="150" t="s">
        <v>164</v>
      </c>
      <c r="AE741" s="153" t="s">
        <v>165</v>
      </c>
      <c r="AF741" s="153" t="s">
        <v>166</v>
      </c>
    </row>
    <row r="742" spans="1:32">
      <c r="A742" s="18" t="s">
        <v>1580</v>
      </c>
      <c r="B742" s="19" t="s">
        <v>1581</v>
      </c>
      <c r="C742" s="56">
        <v>1</v>
      </c>
      <c r="D742" s="85" t="s">
        <v>1582</v>
      </c>
      <c r="E742" s="77" t="s">
        <v>1580</v>
      </c>
      <c r="F742" s="85">
        <v>29.16</v>
      </c>
      <c r="G742" s="32">
        <f>rv_10</f>
        <v>0.1</v>
      </c>
      <c r="H742" s="68">
        <f t="shared" si="183"/>
        <v>26.244</v>
      </c>
      <c r="I742" s="68"/>
      <c r="J742" s="24"/>
      <c r="K742" s="24"/>
      <c r="L742" s="136" t="s">
        <v>24</v>
      </c>
      <c r="M742" s="128">
        <v>0.02</v>
      </c>
      <c r="N742" s="151" t="s">
        <v>164</v>
      </c>
      <c r="O742" s="20" t="s">
        <v>165</v>
      </c>
      <c r="P742" s="153" t="s">
        <v>166</v>
      </c>
      <c r="Q742" s="39" t="s">
        <v>1580</v>
      </c>
      <c r="R742" s="40" t="s">
        <v>1581</v>
      </c>
      <c r="S742" s="64">
        <v>1</v>
      </c>
      <c r="T742" s="87" t="s">
        <v>1582</v>
      </c>
      <c r="U742" s="77" t="s">
        <v>1580</v>
      </c>
      <c r="V742" s="87">
        <v>29.16</v>
      </c>
      <c r="W742" s="48">
        <f>rv_10</f>
        <v>0.1</v>
      </c>
      <c r="X742" s="68">
        <f t="shared" si="184"/>
        <v>26.244</v>
      </c>
      <c r="Y742" s="68"/>
      <c r="Z742" s="24"/>
      <c r="AA742" s="24"/>
      <c r="AB742" s="136" t="s">
        <v>24</v>
      </c>
      <c r="AC742" s="128">
        <v>0.02</v>
      </c>
      <c r="AD742" s="150" t="s">
        <v>164</v>
      </c>
      <c r="AE742" s="153" t="s">
        <v>165</v>
      </c>
      <c r="AF742" s="153" t="s">
        <v>166</v>
      </c>
    </row>
    <row r="743" spans="1:32">
      <c r="A743" s="18" t="s">
        <v>1583</v>
      </c>
      <c r="B743" s="19" t="s">
        <v>1584</v>
      </c>
      <c r="C743" s="56">
        <v>1</v>
      </c>
      <c r="D743" s="85" t="s">
        <v>1585</v>
      </c>
      <c r="E743" s="77" t="s">
        <v>1583</v>
      </c>
      <c r="F743" s="85">
        <v>29.15</v>
      </c>
      <c r="G743" s="32">
        <f>rv_20</f>
        <v>0.2</v>
      </c>
      <c r="H743" s="68">
        <f t="shared" si="183"/>
        <v>23.32</v>
      </c>
      <c r="I743" s="68"/>
      <c r="J743" s="24"/>
      <c r="K743" s="24"/>
      <c r="L743" s="136" t="s">
        <v>24</v>
      </c>
      <c r="M743" s="128">
        <v>0.02</v>
      </c>
      <c r="N743" s="151" t="s">
        <v>164</v>
      </c>
      <c r="O743" s="20" t="s">
        <v>165</v>
      </c>
      <c r="P743" s="153" t="s">
        <v>166</v>
      </c>
      <c r="Q743" s="39" t="s">
        <v>1583</v>
      </c>
      <c r="R743" s="40" t="s">
        <v>1584</v>
      </c>
      <c r="S743" s="64">
        <v>1</v>
      </c>
      <c r="T743" s="87" t="s">
        <v>1585</v>
      </c>
      <c r="U743" s="77" t="s">
        <v>1583</v>
      </c>
      <c r="V743" s="87">
        <v>29.15</v>
      </c>
      <c r="W743" s="48">
        <f>rv_20</f>
        <v>0.2</v>
      </c>
      <c r="X743" s="68">
        <f t="shared" si="184"/>
        <v>23.32</v>
      </c>
      <c r="Y743" s="68"/>
      <c r="Z743" s="24"/>
      <c r="AA743" s="24"/>
      <c r="AB743" s="136" t="s">
        <v>24</v>
      </c>
      <c r="AC743" s="128">
        <v>0.02</v>
      </c>
      <c r="AD743" s="150" t="s">
        <v>164</v>
      </c>
      <c r="AE743" s="153" t="s">
        <v>165</v>
      </c>
      <c r="AF743" s="153" t="s">
        <v>166</v>
      </c>
    </row>
    <row r="744" spans="1:32">
      <c r="A744" s="18" t="s">
        <v>1586</v>
      </c>
      <c r="B744" s="19" t="s">
        <v>1587</v>
      </c>
      <c r="C744" s="56">
        <v>1</v>
      </c>
      <c r="D744" s="85" t="s">
        <v>22</v>
      </c>
      <c r="E744" s="77" t="s">
        <v>1586</v>
      </c>
      <c r="F744" s="85">
        <v>37.5</v>
      </c>
      <c r="G744" s="32">
        <f t="shared" ref="G744:G750" si="185">rv_apple_acc_ipad</f>
        <v>0.1</v>
      </c>
      <c r="H744" s="68">
        <f t="shared" si="183"/>
        <v>33.75</v>
      </c>
      <c r="I744" s="68"/>
      <c r="J744" s="24"/>
      <c r="K744" s="24"/>
      <c r="L744" s="136" t="s">
        <v>24</v>
      </c>
      <c r="M744" s="128" t="s">
        <v>24</v>
      </c>
      <c r="N744" s="151" t="s">
        <v>164</v>
      </c>
      <c r="O744" s="20" t="s">
        <v>165</v>
      </c>
      <c r="P744" s="153" t="s">
        <v>166</v>
      </c>
      <c r="Q744" s="39" t="s">
        <v>1586</v>
      </c>
      <c r="R744" s="40" t="s">
        <v>1587</v>
      </c>
      <c r="S744" s="64">
        <v>1</v>
      </c>
      <c r="T744" s="87" t="s">
        <v>22</v>
      </c>
      <c r="U744" s="77" t="s">
        <v>1586</v>
      </c>
      <c r="V744" s="87">
        <v>37.5</v>
      </c>
      <c r="W744" s="48">
        <f t="shared" ref="W744:W750" si="186">rv_apple_acc_ipad</f>
        <v>0.1</v>
      </c>
      <c r="X744" s="68">
        <f t="shared" si="184"/>
        <v>33.75</v>
      </c>
      <c r="Y744" s="68"/>
      <c r="Z744" s="24"/>
      <c r="AA744" s="24"/>
      <c r="AB744" s="136" t="s">
        <v>24</v>
      </c>
      <c r="AC744" s="128" t="s">
        <v>24</v>
      </c>
      <c r="AD744" s="150" t="s">
        <v>164</v>
      </c>
      <c r="AE744" s="153" t="s">
        <v>165</v>
      </c>
      <c r="AF744" s="153" t="s">
        <v>166</v>
      </c>
    </row>
    <row r="745" spans="1:32">
      <c r="A745" s="18" t="s">
        <v>1588</v>
      </c>
      <c r="B745" s="19" t="s">
        <v>1589</v>
      </c>
      <c r="C745" s="56">
        <v>1</v>
      </c>
      <c r="D745" s="85" t="s">
        <v>22</v>
      </c>
      <c r="E745" s="77" t="s">
        <v>1588</v>
      </c>
      <c r="F745" s="85">
        <v>37.5</v>
      </c>
      <c r="G745" s="32">
        <f t="shared" si="185"/>
        <v>0.1</v>
      </c>
      <c r="H745" s="68">
        <f t="shared" si="183"/>
        <v>33.75</v>
      </c>
      <c r="I745" s="68"/>
      <c r="J745" s="24"/>
      <c r="K745" s="24"/>
      <c r="L745" s="136" t="s">
        <v>24</v>
      </c>
      <c r="M745" s="128" t="s">
        <v>24</v>
      </c>
      <c r="N745" s="151" t="s">
        <v>164</v>
      </c>
      <c r="O745" s="20" t="s">
        <v>165</v>
      </c>
      <c r="P745" s="153" t="s">
        <v>166</v>
      </c>
      <c r="Q745" s="39" t="s">
        <v>1588</v>
      </c>
      <c r="R745" s="40" t="s">
        <v>1589</v>
      </c>
      <c r="S745" s="64">
        <v>1</v>
      </c>
      <c r="T745" s="87" t="s">
        <v>22</v>
      </c>
      <c r="U745" s="77" t="s">
        <v>1588</v>
      </c>
      <c r="V745" s="87">
        <v>37.5</v>
      </c>
      <c r="W745" s="48">
        <f t="shared" si="186"/>
        <v>0.1</v>
      </c>
      <c r="X745" s="68">
        <f t="shared" si="184"/>
        <v>33.75</v>
      </c>
      <c r="Y745" s="68"/>
      <c r="Z745" s="24"/>
      <c r="AA745" s="24"/>
      <c r="AB745" s="136" t="s">
        <v>24</v>
      </c>
      <c r="AC745" s="128" t="s">
        <v>24</v>
      </c>
      <c r="AD745" s="150" t="s">
        <v>164</v>
      </c>
      <c r="AE745" s="153" t="s">
        <v>165</v>
      </c>
      <c r="AF745" s="153" t="s">
        <v>166</v>
      </c>
    </row>
    <row r="746" spans="1:32">
      <c r="A746" s="18" t="s">
        <v>1590</v>
      </c>
      <c r="B746" s="19" t="s">
        <v>1591</v>
      </c>
      <c r="C746" s="56">
        <v>1</v>
      </c>
      <c r="D746" s="85" t="s">
        <v>22</v>
      </c>
      <c r="E746" s="77" t="s">
        <v>1590</v>
      </c>
      <c r="F746" s="85">
        <v>49.17</v>
      </c>
      <c r="G746" s="32">
        <f t="shared" si="185"/>
        <v>0.1</v>
      </c>
      <c r="H746" s="68">
        <f t="shared" si="183"/>
        <v>44.253</v>
      </c>
      <c r="I746" s="68"/>
      <c r="J746" s="24"/>
      <c r="K746" s="24"/>
      <c r="L746" s="136" t="s">
        <v>24</v>
      </c>
      <c r="M746" s="128">
        <v>0.01</v>
      </c>
      <c r="N746" s="151" t="s">
        <v>164</v>
      </c>
      <c r="O746" s="20" t="s">
        <v>165</v>
      </c>
      <c r="P746" s="153" t="s">
        <v>166</v>
      </c>
      <c r="Q746" s="39" t="s">
        <v>1590</v>
      </c>
      <c r="R746" s="40" t="s">
        <v>1591</v>
      </c>
      <c r="S746" s="64">
        <v>1</v>
      </c>
      <c r="T746" s="87" t="s">
        <v>22</v>
      </c>
      <c r="U746" s="77" t="s">
        <v>1590</v>
      </c>
      <c r="V746" s="87">
        <v>49.17</v>
      </c>
      <c r="W746" s="48">
        <f t="shared" si="186"/>
        <v>0.1</v>
      </c>
      <c r="X746" s="68">
        <f t="shared" ref="X746:X766" si="187">V746-(V746*W746)</f>
        <v>44.253</v>
      </c>
      <c r="Y746" s="68"/>
      <c r="Z746" s="24"/>
      <c r="AA746" s="24"/>
      <c r="AB746" s="136" t="s">
        <v>24</v>
      </c>
      <c r="AC746" s="128">
        <v>0.01</v>
      </c>
      <c r="AD746" s="150" t="s">
        <v>164</v>
      </c>
      <c r="AE746" s="153" t="s">
        <v>165</v>
      </c>
      <c r="AF746" s="153" t="s">
        <v>166</v>
      </c>
    </row>
    <row r="747" spans="1:32">
      <c r="A747" s="18" t="s">
        <v>1592</v>
      </c>
      <c r="B747" s="19" t="s">
        <v>1593</v>
      </c>
      <c r="C747" s="56">
        <v>1</v>
      </c>
      <c r="D747" s="85" t="s">
        <v>22</v>
      </c>
      <c r="E747" s="77" t="s">
        <v>1592</v>
      </c>
      <c r="F747" s="85">
        <v>29.17</v>
      </c>
      <c r="G747" s="32">
        <f t="shared" si="185"/>
        <v>0.1</v>
      </c>
      <c r="H747" s="68">
        <f t="shared" si="183"/>
        <v>26.253</v>
      </c>
      <c r="I747" s="68"/>
      <c r="J747" s="24"/>
      <c r="K747" s="24"/>
      <c r="L747" s="136" t="s">
        <v>24</v>
      </c>
      <c r="M747" s="128">
        <v>0.01</v>
      </c>
      <c r="N747" s="151" t="s">
        <v>164</v>
      </c>
      <c r="O747" s="20" t="s">
        <v>165</v>
      </c>
      <c r="P747" s="153" t="s">
        <v>166</v>
      </c>
      <c r="Q747" s="39" t="s">
        <v>1592</v>
      </c>
      <c r="R747" s="40" t="s">
        <v>1593</v>
      </c>
      <c r="S747" s="64">
        <v>1</v>
      </c>
      <c r="T747" s="87" t="s">
        <v>22</v>
      </c>
      <c r="U747" s="77" t="s">
        <v>1592</v>
      </c>
      <c r="V747" s="87">
        <v>29.17</v>
      </c>
      <c r="W747" s="48">
        <f t="shared" si="186"/>
        <v>0.1</v>
      </c>
      <c r="X747" s="68">
        <f t="shared" si="187"/>
        <v>26.253</v>
      </c>
      <c r="Y747" s="68"/>
      <c r="Z747" s="24"/>
      <c r="AA747" s="24"/>
      <c r="AB747" s="136" t="s">
        <v>24</v>
      </c>
      <c r="AC747" s="128">
        <v>0.01</v>
      </c>
      <c r="AD747" s="150" t="s">
        <v>164</v>
      </c>
      <c r="AE747" s="153" t="s">
        <v>165</v>
      </c>
      <c r="AF747" s="153" t="s">
        <v>166</v>
      </c>
    </row>
    <row r="748" spans="1:32">
      <c r="A748" s="18" t="s">
        <v>1594</v>
      </c>
      <c r="B748" s="19" t="s">
        <v>1595</v>
      </c>
      <c r="C748" s="56">
        <v>1</v>
      </c>
      <c r="D748" s="85" t="s">
        <v>22</v>
      </c>
      <c r="E748" s="77" t="s">
        <v>1594</v>
      </c>
      <c r="F748" s="85">
        <v>37.5</v>
      </c>
      <c r="G748" s="32">
        <f t="shared" si="185"/>
        <v>0.1</v>
      </c>
      <c r="H748" s="68">
        <f t="shared" si="183"/>
        <v>33.75</v>
      </c>
      <c r="I748" s="68"/>
      <c r="J748" s="24"/>
      <c r="K748" s="24"/>
      <c r="L748" s="136" t="s">
        <v>24</v>
      </c>
      <c r="M748" s="128">
        <v>0.02</v>
      </c>
      <c r="N748" s="151" t="s">
        <v>164</v>
      </c>
      <c r="O748" s="20" t="s">
        <v>165</v>
      </c>
      <c r="P748" s="153" t="s">
        <v>166</v>
      </c>
      <c r="Q748" s="39" t="s">
        <v>1594</v>
      </c>
      <c r="R748" s="40" t="s">
        <v>1595</v>
      </c>
      <c r="S748" s="64">
        <v>1</v>
      </c>
      <c r="T748" s="87" t="s">
        <v>22</v>
      </c>
      <c r="U748" s="77" t="s">
        <v>1594</v>
      </c>
      <c r="V748" s="87">
        <v>37.5</v>
      </c>
      <c r="W748" s="48">
        <f t="shared" si="186"/>
        <v>0.1</v>
      </c>
      <c r="X748" s="68">
        <f t="shared" si="187"/>
        <v>33.75</v>
      </c>
      <c r="Y748" s="68"/>
      <c r="Z748" s="24"/>
      <c r="AA748" s="24"/>
      <c r="AB748" s="136" t="s">
        <v>24</v>
      </c>
      <c r="AC748" s="128">
        <v>0.02</v>
      </c>
      <c r="AD748" s="150" t="s">
        <v>164</v>
      </c>
      <c r="AE748" s="153" t="s">
        <v>165</v>
      </c>
      <c r="AF748" s="153" t="s">
        <v>166</v>
      </c>
    </row>
    <row r="749" spans="1:32">
      <c r="A749" s="18" t="s">
        <v>1596</v>
      </c>
      <c r="B749" s="19" t="s">
        <v>1597</v>
      </c>
      <c r="C749" s="56">
        <v>1</v>
      </c>
      <c r="D749" s="85" t="s">
        <v>22</v>
      </c>
      <c r="E749" s="77" t="s">
        <v>1596</v>
      </c>
      <c r="F749" s="85">
        <v>49.17</v>
      </c>
      <c r="G749" s="32">
        <f t="shared" si="185"/>
        <v>0.1</v>
      </c>
      <c r="H749" s="68">
        <f t="shared" si="183"/>
        <v>44.253</v>
      </c>
      <c r="I749" s="68"/>
      <c r="J749" s="24"/>
      <c r="K749" s="24"/>
      <c r="L749" s="136" t="s">
        <v>24</v>
      </c>
      <c r="M749" s="128">
        <v>0.02</v>
      </c>
      <c r="N749" s="151" t="s">
        <v>164</v>
      </c>
      <c r="O749" s="20" t="s">
        <v>165</v>
      </c>
      <c r="P749" s="153" t="s">
        <v>166</v>
      </c>
      <c r="Q749" s="39" t="s">
        <v>1596</v>
      </c>
      <c r="R749" s="40" t="s">
        <v>1597</v>
      </c>
      <c r="S749" s="64">
        <v>1</v>
      </c>
      <c r="T749" s="87" t="s">
        <v>22</v>
      </c>
      <c r="U749" s="77" t="s">
        <v>1596</v>
      </c>
      <c r="V749" s="87">
        <v>49.17</v>
      </c>
      <c r="W749" s="48">
        <f t="shared" si="186"/>
        <v>0.1</v>
      </c>
      <c r="X749" s="68">
        <f t="shared" si="187"/>
        <v>44.253</v>
      </c>
      <c r="Y749" s="68"/>
      <c r="Z749" s="24"/>
      <c r="AA749" s="24"/>
      <c r="AB749" s="136" t="s">
        <v>24</v>
      </c>
      <c r="AC749" s="128">
        <v>0.02</v>
      </c>
      <c r="AD749" s="150" t="s">
        <v>164</v>
      </c>
      <c r="AE749" s="153" t="s">
        <v>165</v>
      </c>
      <c r="AF749" s="153" t="s">
        <v>166</v>
      </c>
    </row>
    <row r="750" spans="1:32">
      <c r="A750" s="18" t="s">
        <v>1598</v>
      </c>
      <c r="B750" s="19" t="s">
        <v>1599</v>
      </c>
      <c r="C750" s="56">
        <v>1</v>
      </c>
      <c r="D750" s="85" t="s">
        <v>22</v>
      </c>
      <c r="E750" s="77" t="s">
        <v>1598</v>
      </c>
      <c r="F750" s="85">
        <v>29.17</v>
      </c>
      <c r="G750" s="32">
        <f t="shared" si="185"/>
        <v>0.1</v>
      </c>
      <c r="H750" s="68">
        <f t="shared" si="183"/>
        <v>26.253</v>
      </c>
      <c r="I750" s="68"/>
      <c r="J750" s="24"/>
      <c r="K750" s="24"/>
      <c r="L750" s="136" t="s">
        <v>24</v>
      </c>
      <c r="M750" s="128">
        <v>0.02</v>
      </c>
      <c r="N750" s="151" t="s">
        <v>164</v>
      </c>
      <c r="O750" s="20" t="s">
        <v>165</v>
      </c>
      <c r="P750" s="153" t="s">
        <v>166</v>
      </c>
      <c r="Q750" s="39" t="s">
        <v>1598</v>
      </c>
      <c r="R750" s="40" t="s">
        <v>1599</v>
      </c>
      <c r="S750" s="64">
        <v>1</v>
      </c>
      <c r="T750" s="87" t="s">
        <v>22</v>
      </c>
      <c r="U750" s="77" t="s">
        <v>1598</v>
      </c>
      <c r="V750" s="87">
        <v>29.17</v>
      </c>
      <c r="W750" s="48">
        <f t="shared" si="186"/>
        <v>0.1</v>
      </c>
      <c r="X750" s="68">
        <f t="shared" si="187"/>
        <v>26.253</v>
      </c>
      <c r="Y750" s="68"/>
      <c r="Z750" s="24"/>
      <c r="AA750" s="24"/>
      <c r="AB750" s="136" t="s">
        <v>24</v>
      </c>
      <c r="AC750" s="128">
        <v>0.02</v>
      </c>
      <c r="AD750" s="150" t="s">
        <v>164</v>
      </c>
      <c r="AE750" s="153" t="s">
        <v>165</v>
      </c>
      <c r="AF750" s="153" t="s">
        <v>166</v>
      </c>
    </row>
    <row r="751" spans="1:32">
      <c r="A751" s="18" t="s">
        <v>1600</v>
      </c>
      <c r="B751" s="19" t="s">
        <v>1601</v>
      </c>
      <c r="C751" s="56">
        <v>1</v>
      </c>
      <c r="D751" s="85" t="s">
        <v>22</v>
      </c>
      <c r="E751" s="77" t="s">
        <v>1600</v>
      </c>
      <c r="F751" s="85">
        <v>20.83</v>
      </c>
      <c r="G751" s="32">
        <f>rv_apple_acc_mac</f>
        <v>0.17</v>
      </c>
      <c r="H751" s="68">
        <f t="shared" si="183"/>
        <v>17.288899999999998</v>
      </c>
      <c r="I751" s="68"/>
      <c r="J751" s="24"/>
      <c r="K751" s="24"/>
      <c r="L751" s="136" t="s">
        <v>24</v>
      </c>
      <c r="M751" s="128">
        <v>0.02</v>
      </c>
      <c r="N751" s="151" t="s">
        <v>164</v>
      </c>
      <c r="O751" s="20" t="s">
        <v>165</v>
      </c>
      <c r="P751" s="153" t="s">
        <v>166</v>
      </c>
      <c r="Q751" s="39" t="s">
        <v>1600</v>
      </c>
      <c r="R751" s="40" t="s">
        <v>1601</v>
      </c>
      <c r="S751" s="64">
        <v>1</v>
      </c>
      <c r="T751" s="87" t="s">
        <v>22</v>
      </c>
      <c r="U751" s="77" t="s">
        <v>1600</v>
      </c>
      <c r="V751" s="87">
        <v>20.83</v>
      </c>
      <c r="W751" s="48">
        <f>rv_apple_acc_mac</f>
        <v>0.17</v>
      </c>
      <c r="X751" s="68">
        <f t="shared" si="187"/>
        <v>17.288899999999998</v>
      </c>
      <c r="Y751" s="68"/>
      <c r="Z751" s="24"/>
      <c r="AA751" s="24"/>
      <c r="AB751" s="136" t="s">
        <v>24</v>
      </c>
      <c r="AC751" s="128">
        <v>0.02</v>
      </c>
      <c r="AD751" s="150" t="s">
        <v>164</v>
      </c>
      <c r="AE751" s="153" t="s">
        <v>165</v>
      </c>
      <c r="AF751" s="153" t="s">
        <v>166</v>
      </c>
    </row>
    <row r="752" spans="1:32">
      <c r="A752" s="39" t="s">
        <v>1602</v>
      </c>
      <c r="B752" s="40" t="s">
        <v>1603</v>
      </c>
      <c r="C752" s="64">
        <v>1</v>
      </c>
      <c r="D752" s="87" t="s">
        <v>215</v>
      </c>
      <c r="E752" s="77" t="s">
        <v>1602</v>
      </c>
      <c r="F752" s="87">
        <v>16.66</v>
      </c>
      <c r="G752" s="48">
        <f>rv_20</f>
        <v>0.2</v>
      </c>
      <c r="H752" s="68">
        <f t="shared" si="183"/>
        <v>13.327999999999999</v>
      </c>
      <c r="I752" s="68"/>
      <c r="J752" s="24"/>
      <c r="K752" s="129"/>
      <c r="L752" s="139" t="s">
        <v>24</v>
      </c>
      <c r="M752" s="129">
        <v>0.02</v>
      </c>
      <c r="N752" s="151" t="s">
        <v>164</v>
      </c>
      <c r="O752" s="20" t="s">
        <v>165</v>
      </c>
      <c r="P752" s="153" t="s">
        <v>166</v>
      </c>
      <c r="Q752" s="39" t="s">
        <v>1602</v>
      </c>
      <c r="R752" s="40" t="s">
        <v>1603</v>
      </c>
      <c r="S752" s="64">
        <v>1</v>
      </c>
      <c r="T752" s="87" t="s">
        <v>215</v>
      </c>
      <c r="U752" s="77" t="s">
        <v>1602</v>
      </c>
      <c r="V752" s="87">
        <v>16.66</v>
      </c>
      <c r="W752" s="48">
        <f>rv_20</f>
        <v>0.2</v>
      </c>
      <c r="X752" s="68">
        <f t="shared" si="187"/>
        <v>13.327999999999999</v>
      </c>
      <c r="Y752" s="68"/>
      <c r="Z752" s="24"/>
      <c r="AA752" s="129"/>
      <c r="AB752" s="139" t="s">
        <v>24</v>
      </c>
      <c r="AC752" s="129">
        <v>0.02</v>
      </c>
      <c r="AD752" s="150" t="s">
        <v>164</v>
      </c>
      <c r="AE752" s="153" t="s">
        <v>165</v>
      </c>
      <c r="AF752" s="153" t="s">
        <v>166</v>
      </c>
    </row>
    <row r="753" spans="1:32">
      <c r="A753" s="18" t="s">
        <v>1604</v>
      </c>
      <c r="B753" s="19" t="s">
        <v>1605</v>
      </c>
      <c r="C753" s="56">
        <v>1</v>
      </c>
      <c r="D753" s="85" t="s">
        <v>22</v>
      </c>
      <c r="E753" s="77" t="s">
        <v>1604</v>
      </c>
      <c r="F753" s="85">
        <v>20.83</v>
      </c>
      <c r="G753" s="32">
        <f>rv_apple_acc_mac</f>
        <v>0.17</v>
      </c>
      <c r="H753" s="68">
        <f t="shared" si="183"/>
        <v>17.288899999999998</v>
      </c>
      <c r="I753" s="68"/>
      <c r="J753" s="24"/>
      <c r="K753" s="24"/>
      <c r="L753" s="136" t="s">
        <v>24</v>
      </c>
      <c r="M753" s="128">
        <v>0.02</v>
      </c>
      <c r="N753" s="151" t="s">
        <v>164</v>
      </c>
      <c r="O753" s="20" t="s">
        <v>165</v>
      </c>
      <c r="P753" s="153" t="s">
        <v>166</v>
      </c>
      <c r="Q753" s="39" t="s">
        <v>1604</v>
      </c>
      <c r="R753" s="40" t="s">
        <v>1605</v>
      </c>
      <c r="S753" s="64">
        <v>1</v>
      </c>
      <c r="T753" s="87" t="s">
        <v>22</v>
      </c>
      <c r="U753" s="77" t="s">
        <v>1604</v>
      </c>
      <c r="V753" s="87">
        <v>20.83</v>
      </c>
      <c r="W753" s="48">
        <f>rv_apple_acc_mac</f>
        <v>0.17</v>
      </c>
      <c r="X753" s="68">
        <f t="shared" si="187"/>
        <v>17.288899999999998</v>
      </c>
      <c r="Y753" s="68"/>
      <c r="Z753" s="24"/>
      <c r="AA753" s="24"/>
      <c r="AB753" s="136" t="s">
        <v>24</v>
      </c>
      <c r="AC753" s="128">
        <v>0.02</v>
      </c>
      <c r="AD753" s="150" t="s">
        <v>164</v>
      </c>
      <c r="AE753" s="153" t="s">
        <v>165</v>
      </c>
      <c r="AF753" s="153" t="s">
        <v>166</v>
      </c>
    </row>
    <row r="754" spans="1:32">
      <c r="A754" s="18" t="s">
        <v>1606</v>
      </c>
      <c r="B754" s="19" t="s">
        <v>1607</v>
      </c>
      <c r="C754" s="56">
        <v>1</v>
      </c>
      <c r="D754" s="85" t="s">
        <v>22</v>
      </c>
      <c r="E754" s="77" t="s">
        <v>1606</v>
      </c>
      <c r="F754" s="85">
        <v>32.5</v>
      </c>
      <c r="G754" s="32">
        <f>rv_apple_acc_mac</f>
        <v>0.17</v>
      </c>
      <c r="H754" s="68">
        <f t="shared" si="183"/>
        <v>26.975000000000001</v>
      </c>
      <c r="I754" s="68"/>
      <c r="J754" s="24"/>
      <c r="K754" s="24"/>
      <c r="L754" s="136" t="s">
        <v>24</v>
      </c>
      <c r="M754" s="128">
        <v>0.02</v>
      </c>
      <c r="N754" s="151" t="s">
        <v>164</v>
      </c>
      <c r="O754" s="20" t="s">
        <v>165</v>
      </c>
      <c r="P754" s="153" t="s">
        <v>166</v>
      </c>
      <c r="Q754" s="39" t="s">
        <v>1606</v>
      </c>
      <c r="R754" s="40" t="s">
        <v>1607</v>
      </c>
      <c r="S754" s="64">
        <v>1</v>
      </c>
      <c r="T754" s="87" t="s">
        <v>22</v>
      </c>
      <c r="U754" s="77" t="s">
        <v>1606</v>
      </c>
      <c r="V754" s="87">
        <v>32.5</v>
      </c>
      <c r="W754" s="48">
        <f>rv_apple_acc_mac</f>
        <v>0.17</v>
      </c>
      <c r="X754" s="68">
        <f t="shared" si="187"/>
        <v>26.975000000000001</v>
      </c>
      <c r="Y754" s="68"/>
      <c r="Z754" s="24"/>
      <c r="AA754" s="24"/>
      <c r="AB754" s="136" t="s">
        <v>24</v>
      </c>
      <c r="AC754" s="128">
        <v>0.02</v>
      </c>
      <c r="AD754" s="150" t="s">
        <v>164</v>
      </c>
      <c r="AE754" s="153" t="s">
        <v>165</v>
      </c>
      <c r="AF754" s="153" t="s">
        <v>166</v>
      </c>
    </row>
    <row r="755" spans="1:32">
      <c r="A755" s="18" t="s">
        <v>1608</v>
      </c>
      <c r="B755" s="19" t="s">
        <v>1609</v>
      </c>
      <c r="C755" s="56">
        <v>1</v>
      </c>
      <c r="D755" s="85" t="s">
        <v>1610</v>
      </c>
      <c r="E755" s="77" t="s">
        <v>1608</v>
      </c>
      <c r="F755" s="85">
        <v>37.450000000000003</v>
      </c>
      <c r="G755" s="32">
        <f t="shared" ref="G755:G760" si="188">rv_20</f>
        <v>0.2</v>
      </c>
      <c r="H755" s="68">
        <f t="shared" si="183"/>
        <v>29.96</v>
      </c>
      <c r="I755" s="68"/>
      <c r="J755" s="24"/>
      <c r="K755" s="24"/>
      <c r="L755" s="136" t="s">
        <v>24</v>
      </c>
      <c r="M755" s="128" t="s">
        <v>24</v>
      </c>
      <c r="N755" s="151" t="s">
        <v>164</v>
      </c>
      <c r="O755" s="20" t="s">
        <v>165</v>
      </c>
      <c r="P755" s="153" t="s">
        <v>166</v>
      </c>
      <c r="Q755" s="39" t="s">
        <v>1608</v>
      </c>
      <c r="R755" s="40" t="s">
        <v>1609</v>
      </c>
      <c r="S755" s="64">
        <v>1</v>
      </c>
      <c r="T755" s="87" t="s">
        <v>1610</v>
      </c>
      <c r="U755" s="77" t="s">
        <v>1608</v>
      </c>
      <c r="V755" s="87">
        <v>37.450000000000003</v>
      </c>
      <c r="W755" s="48">
        <f t="shared" ref="W755:W760" si="189">rv_20</f>
        <v>0.2</v>
      </c>
      <c r="X755" s="68">
        <f t="shared" si="187"/>
        <v>29.96</v>
      </c>
      <c r="Y755" s="68"/>
      <c r="Z755" s="24"/>
      <c r="AA755" s="24"/>
      <c r="AB755" s="136" t="s">
        <v>24</v>
      </c>
      <c r="AC755" s="128" t="s">
        <v>24</v>
      </c>
      <c r="AD755" s="150" t="s">
        <v>164</v>
      </c>
      <c r="AE755" s="153" t="s">
        <v>165</v>
      </c>
      <c r="AF755" s="153" t="s">
        <v>166</v>
      </c>
    </row>
    <row r="756" spans="1:32">
      <c r="A756" s="18" t="s">
        <v>1611</v>
      </c>
      <c r="B756" s="19" t="s">
        <v>1612</v>
      </c>
      <c r="C756" s="56">
        <v>1</v>
      </c>
      <c r="D756" s="85" t="s">
        <v>1613</v>
      </c>
      <c r="E756" s="77" t="s">
        <v>1611</v>
      </c>
      <c r="F756" s="85">
        <v>33.33</v>
      </c>
      <c r="G756" s="32">
        <f t="shared" si="188"/>
        <v>0.2</v>
      </c>
      <c r="H756" s="68">
        <f t="shared" si="183"/>
        <v>26.663999999999998</v>
      </c>
      <c r="I756" s="68"/>
      <c r="J756" s="24"/>
      <c r="K756" s="24"/>
      <c r="L756" s="136" t="s">
        <v>24</v>
      </c>
      <c r="M756" s="128" t="s">
        <v>24</v>
      </c>
      <c r="N756" s="151" t="s">
        <v>164</v>
      </c>
      <c r="O756" s="20" t="s">
        <v>165</v>
      </c>
      <c r="P756" s="153" t="s">
        <v>166</v>
      </c>
      <c r="Q756" s="39" t="s">
        <v>1611</v>
      </c>
      <c r="R756" s="40" t="s">
        <v>1612</v>
      </c>
      <c r="S756" s="64">
        <v>1</v>
      </c>
      <c r="T756" s="87" t="s">
        <v>1613</v>
      </c>
      <c r="U756" s="77" t="s">
        <v>1611</v>
      </c>
      <c r="V756" s="87">
        <v>33.33</v>
      </c>
      <c r="W756" s="48">
        <f t="shared" si="189"/>
        <v>0.2</v>
      </c>
      <c r="X756" s="68">
        <f t="shared" si="187"/>
        <v>26.663999999999998</v>
      </c>
      <c r="Y756" s="68"/>
      <c r="Z756" s="24"/>
      <c r="AA756" s="24"/>
      <c r="AB756" s="136" t="s">
        <v>24</v>
      </c>
      <c r="AC756" s="128" t="s">
        <v>24</v>
      </c>
      <c r="AD756" s="150" t="s">
        <v>164</v>
      </c>
      <c r="AE756" s="153" t="s">
        <v>165</v>
      </c>
      <c r="AF756" s="153" t="s">
        <v>166</v>
      </c>
    </row>
    <row r="757" spans="1:32">
      <c r="A757" s="18" t="s">
        <v>1614</v>
      </c>
      <c r="B757" s="19" t="s">
        <v>1615</v>
      </c>
      <c r="C757" s="56">
        <v>1</v>
      </c>
      <c r="D757" s="85" t="s">
        <v>1616</v>
      </c>
      <c r="E757" s="77" t="s">
        <v>1614</v>
      </c>
      <c r="F757" s="85">
        <v>44.99</v>
      </c>
      <c r="G757" s="32">
        <f t="shared" si="188"/>
        <v>0.2</v>
      </c>
      <c r="H757" s="68">
        <f t="shared" si="183"/>
        <v>35.992000000000004</v>
      </c>
      <c r="I757" s="68"/>
      <c r="J757" s="24"/>
      <c r="K757" s="24"/>
      <c r="L757" s="136" t="s">
        <v>24</v>
      </c>
      <c r="M757" s="128" t="s">
        <v>24</v>
      </c>
      <c r="N757" s="151" t="s">
        <v>164</v>
      </c>
      <c r="O757" s="20" t="s">
        <v>165</v>
      </c>
      <c r="P757" s="153" t="s">
        <v>166</v>
      </c>
      <c r="Q757" s="39" t="s">
        <v>1614</v>
      </c>
      <c r="R757" s="40" t="s">
        <v>1615</v>
      </c>
      <c r="S757" s="64">
        <v>1</v>
      </c>
      <c r="T757" s="87" t="s">
        <v>1616</v>
      </c>
      <c r="U757" s="77" t="s">
        <v>1614</v>
      </c>
      <c r="V757" s="87">
        <v>44.99</v>
      </c>
      <c r="W757" s="48">
        <f t="shared" si="189"/>
        <v>0.2</v>
      </c>
      <c r="X757" s="68">
        <f t="shared" si="187"/>
        <v>35.992000000000004</v>
      </c>
      <c r="Y757" s="68"/>
      <c r="Z757" s="24"/>
      <c r="AA757" s="24"/>
      <c r="AB757" s="136" t="s">
        <v>24</v>
      </c>
      <c r="AC757" s="128" t="s">
        <v>24</v>
      </c>
      <c r="AD757" s="150" t="s">
        <v>164</v>
      </c>
      <c r="AE757" s="153" t="s">
        <v>165</v>
      </c>
      <c r="AF757" s="153" t="s">
        <v>166</v>
      </c>
    </row>
    <row r="758" spans="1:32">
      <c r="A758" s="18" t="s">
        <v>1617</v>
      </c>
      <c r="B758" s="19" t="s">
        <v>1618</v>
      </c>
      <c r="C758" s="56">
        <v>1</v>
      </c>
      <c r="D758" s="85" t="s">
        <v>1619</v>
      </c>
      <c r="E758" s="77" t="s">
        <v>1617</v>
      </c>
      <c r="F758" s="85">
        <v>83.33</v>
      </c>
      <c r="G758" s="32">
        <f t="shared" si="188"/>
        <v>0.2</v>
      </c>
      <c r="H758" s="68">
        <f t="shared" si="183"/>
        <v>66.664000000000001</v>
      </c>
      <c r="I758" s="68"/>
      <c r="J758" s="24"/>
      <c r="K758" s="24"/>
      <c r="L758" s="136" t="s">
        <v>24</v>
      </c>
      <c r="M758" s="128">
        <v>0.1</v>
      </c>
      <c r="N758" s="151" t="s">
        <v>164</v>
      </c>
      <c r="O758" s="20" t="s">
        <v>165</v>
      </c>
      <c r="P758" s="153" t="s">
        <v>166</v>
      </c>
      <c r="Q758" s="39" t="s">
        <v>1617</v>
      </c>
      <c r="R758" s="40" t="s">
        <v>1618</v>
      </c>
      <c r="S758" s="64">
        <v>1</v>
      </c>
      <c r="T758" s="87" t="s">
        <v>1619</v>
      </c>
      <c r="U758" s="77" t="s">
        <v>1617</v>
      </c>
      <c r="V758" s="87">
        <v>83.33</v>
      </c>
      <c r="W758" s="48">
        <f t="shared" si="189"/>
        <v>0.2</v>
      </c>
      <c r="X758" s="68">
        <f t="shared" si="187"/>
        <v>66.664000000000001</v>
      </c>
      <c r="Y758" s="68"/>
      <c r="Z758" s="24"/>
      <c r="AA758" s="24"/>
      <c r="AB758" s="136" t="s">
        <v>24</v>
      </c>
      <c r="AC758" s="128">
        <v>0.1</v>
      </c>
      <c r="AD758" s="150" t="s">
        <v>164</v>
      </c>
      <c r="AE758" s="153" t="s">
        <v>165</v>
      </c>
      <c r="AF758" s="153" t="s">
        <v>166</v>
      </c>
    </row>
    <row r="759" spans="1:32">
      <c r="A759" s="18" t="s">
        <v>1620</v>
      </c>
      <c r="B759" s="19" t="s">
        <v>1621</v>
      </c>
      <c r="C759" s="56">
        <v>1</v>
      </c>
      <c r="D759" s="85" t="s">
        <v>197</v>
      </c>
      <c r="E759" s="77" t="s">
        <v>1620</v>
      </c>
      <c r="F759" s="85">
        <v>49.17</v>
      </c>
      <c r="G759" s="32">
        <f t="shared" si="188"/>
        <v>0.2</v>
      </c>
      <c r="H759" s="68">
        <f t="shared" si="183"/>
        <v>39.335999999999999</v>
      </c>
      <c r="I759" s="68"/>
      <c r="J759" s="24"/>
      <c r="K759" s="24"/>
      <c r="L759" s="136" t="s">
        <v>24</v>
      </c>
      <c r="M759" s="128" t="s">
        <v>24</v>
      </c>
      <c r="N759" s="151" t="s">
        <v>164</v>
      </c>
      <c r="O759" s="20" t="s">
        <v>165</v>
      </c>
      <c r="P759" s="153" t="s">
        <v>166</v>
      </c>
      <c r="Q759" s="39" t="s">
        <v>1620</v>
      </c>
      <c r="R759" s="40" t="s">
        <v>1621</v>
      </c>
      <c r="S759" s="64">
        <v>1</v>
      </c>
      <c r="T759" s="87" t="s">
        <v>197</v>
      </c>
      <c r="U759" s="77" t="s">
        <v>1620</v>
      </c>
      <c r="V759" s="87">
        <v>49.17</v>
      </c>
      <c r="W759" s="48">
        <f t="shared" si="189"/>
        <v>0.2</v>
      </c>
      <c r="X759" s="68">
        <f t="shared" si="187"/>
        <v>39.335999999999999</v>
      </c>
      <c r="Y759" s="68"/>
      <c r="Z759" s="24"/>
      <c r="AA759" s="24"/>
      <c r="AB759" s="136" t="s">
        <v>24</v>
      </c>
      <c r="AC759" s="128" t="s">
        <v>24</v>
      </c>
      <c r="AD759" s="150" t="s">
        <v>164</v>
      </c>
      <c r="AE759" s="153" t="s">
        <v>165</v>
      </c>
      <c r="AF759" s="153" t="s">
        <v>166</v>
      </c>
    </row>
    <row r="760" spans="1:32">
      <c r="A760" s="18" t="s">
        <v>1622</v>
      </c>
      <c r="B760" s="19" t="s">
        <v>1623</v>
      </c>
      <c r="C760" s="56">
        <v>1</v>
      </c>
      <c r="D760" s="85" t="s">
        <v>263</v>
      </c>
      <c r="E760" s="77" t="s">
        <v>1622</v>
      </c>
      <c r="F760" s="85">
        <v>20.83</v>
      </c>
      <c r="G760" s="32">
        <f t="shared" si="188"/>
        <v>0.2</v>
      </c>
      <c r="H760" s="68">
        <f t="shared" si="183"/>
        <v>16.663999999999998</v>
      </c>
      <c r="I760" s="68"/>
      <c r="J760" s="24"/>
      <c r="K760" s="24"/>
      <c r="L760" s="136" t="s">
        <v>24</v>
      </c>
      <c r="M760" s="128" t="s">
        <v>24</v>
      </c>
      <c r="N760" s="151" t="s">
        <v>164</v>
      </c>
      <c r="O760" s="20" t="s">
        <v>165</v>
      </c>
      <c r="P760" s="153" t="s">
        <v>166</v>
      </c>
      <c r="Q760" s="39" t="s">
        <v>1622</v>
      </c>
      <c r="R760" s="40" t="s">
        <v>1623</v>
      </c>
      <c r="S760" s="64">
        <v>1</v>
      </c>
      <c r="T760" s="87" t="s">
        <v>263</v>
      </c>
      <c r="U760" s="77" t="s">
        <v>1622</v>
      </c>
      <c r="V760" s="87">
        <v>20.83</v>
      </c>
      <c r="W760" s="48">
        <f t="shared" si="189"/>
        <v>0.2</v>
      </c>
      <c r="X760" s="68">
        <f t="shared" si="187"/>
        <v>16.663999999999998</v>
      </c>
      <c r="Y760" s="68"/>
      <c r="Z760" s="24"/>
      <c r="AA760" s="24"/>
      <c r="AB760" s="136" t="s">
        <v>24</v>
      </c>
      <c r="AC760" s="128" t="s">
        <v>24</v>
      </c>
      <c r="AD760" s="150" t="s">
        <v>164</v>
      </c>
      <c r="AE760" s="153" t="s">
        <v>165</v>
      </c>
      <c r="AF760" s="153" t="s">
        <v>166</v>
      </c>
    </row>
    <row r="761" spans="1:32">
      <c r="A761" s="18" t="s">
        <v>1624</v>
      </c>
      <c r="B761" s="19" t="s">
        <v>1625</v>
      </c>
      <c r="C761" s="56">
        <v>1</v>
      </c>
      <c r="D761" s="85" t="s">
        <v>22</v>
      </c>
      <c r="E761" s="77" t="s">
        <v>1624</v>
      </c>
      <c r="F761" s="85">
        <v>82.5</v>
      </c>
      <c r="G761" s="32">
        <f>rv_apple_acc_nodac</f>
        <v>0.02</v>
      </c>
      <c r="H761" s="68">
        <f t="shared" si="183"/>
        <v>80.849999999999994</v>
      </c>
      <c r="I761" s="68"/>
      <c r="J761" s="24"/>
      <c r="K761" s="24"/>
      <c r="L761" s="136" t="s">
        <v>24</v>
      </c>
      <c r="M761" s="128">
        <v>0.02</v>
      </c>
      <c r="N761" s="151" t="s">
        <v>164</v>
      </c>
      <c r="O761" s="20" t="s">
        <v>165</v>
      </c>
      <c r="P761" s="153" t="s">
        <v>166</v>
      </c>
      <c r="Q761" s="39" t="s">
        <v>1624</v>
      </c>
      <c r="R761" s="40" t="s">
        <v>1625</v>
      </c>
      <c r="S761" s="64">
        <v>1</v>
      </c>
      <c r="T761" s="87" t="s">
        <v>22</v>
      </c>
      <c r="U761" s="77" t="s">
        <v>1624</v>
      </c>
      <c r="V761" s="87">
        <v>82.5</v>
      </c>
      <c r="W761" s="48">
        <f>rv_apple_acc_nodac</f>
        <v>0.02</v>
      </c>
      <c r="X761" s="68">
        <f t="shared" si="187"/>
        <v>80.849999999999994</v>
      </c>
      <c r="Y761" s="68"/>
      <c r="Z761" s="24"/>
      <c r="AA761" s="24"/>
      <c r="AB761" s="136" t="s">
        <v>24</v>
      </c>
      <c r="AC761" s="128">
        <v>0.02</v>
      </c>
      <c r="AD761" s="150" t="s">
        <v>164</v>
      </c>
      <c r="AE761" s="153" t="s">
        <v>165</v>
      </c>
      <c r="AF761" s="153" t="s">
        <v>166</v>
      </c>
    </row>
    <row r="762" spans="1:32">
      <c r="A762" s="18" t="s">
        <v>1626</v>
      </c>
      <c r="B762" s="19" t="s">
        <v>1627</v>
      </c>
      <c r="C762" s="56">
        <v>1</v>
      </c>
      <c r="D762" s="85" t="s">
        <v>22</v>
      </c>
      <c r="E762" s="77" t="s">
        <v>1626</v>
      </c>
      <c r="F762" s="85">
        <v>20.83</v>
      </c>
      <c r="G762" s="32">
        <f>rv_apple_acc_nodac</f>
        <v>0.02</v>
      </c>
      <c r="H762" s="68">
        <f t="shared" ref="H762:H788" si="190">F762-(F762*G762)</f>
        <v>20.413399999999999</v>
      </c>
      <c r="I762" s="68"/>
      <c r="J762" s="24"/>
      <c r="K762" s="24"/>
      <c r="L762" s="136" t="s">
        <v>24</v>
      </c>
      <c r="M762" s="128">
        <v>0.01</v>
      </c>
      <c r="N762" s="151" t="s">
        <v>164</v>
      </c>
      <c r="O762" s="20" t="s">
        <v>165</v>
      </c>
      <c r="P762" s="153" t="s">
        <v>166</v>
      </c>
      <c r="Q762" s="39" t="s">
        <v>1626</v>
      </c>
      <c r="R762" s="40" t="s">
        <v>1627</v>
      </c>
      <c r="S762" s="64">
        <v>1</v>
      </c>
      <c r="T762" s="87" t="s">
        <v>22</v>
      </c>
      <c r="U762" s="77" t="s">
        <v>1626</v>
      </c>
      <c r="V762" s="87">
        <v>20.83</v>
      </c>
      <c r="W762" s="48">
        <f>rv_apple_acc_nodac</f>
        <v>0.02</v>
      </c>
      <c r="X762" s="68">
        <f t="shared" si="187"/>
        <v>20.413399999999999</v>
      </c>
      <c r="Y762" s="68"/>
      <c r="Z762" s="24"/>
      <c r="AA762" s="24"/>
      <c r="AB762" s="136" t="s">
        <v>24</v>
      </c>
      <c r="AC762" s="128">
        <v>0.01</v>
      </c>
      <c r="AD762" s="150" t="s">
        <v>164</v>
      </c>
      <c r="AE762" s="153" t="s">
        <v>165</v>
      </c>
      <c r="AF762" s="153" t="s">
        <v>166</v>
      </c>
    </row>
    <row r="763" spans="1:32">
      <c r="A763" s="18" t="s">
        <v>1628</v>
      </c>
      <c r="B763" s="19" t="s">
        <v>1629</v>
      </c>
      <c r="C763" s="56">
        <v>1</v>
      </c>
      <c r="D763" s="85" t="s">
        <v>1616</v>
      </c>
      <c r="E763" s="77" t="s">
        <v>1628</v>
      </c>
      <c r="F763" s="85">
        <v>49.99</v>
      </c>
      <c r="G763" s="32">
        <f>rv_20</f>
        <v>0.2</v>
      </c>
      <c r="H763" s="68">
        <f t="shared" si="190"/>
        <v>39.992000000000004</v>
      </c>
      <c r="I763" s="68"/>
      <c r="J763" s="24"/>
      <c r="K763" s="24"/>
      <c r="L763" s="136" t="s">
        <v>24</v>
      </c>
      <c r="M763" s="128" t="s">
        <v>24</v>
      </c>
      <c r="N763" s="151" t="s">
        <v>164</v>
      </c>
      <c r="O763" s="20" t="s">
        <v>165</v>
      </c>
      <c r="P763" s="153" t="s">
        <v>166</v>
      </c>
      <c r="Q763" s="39" t="s">
        <v>1628</v>
      </c>
      <c r="R763" s="40" t="s">
        <v>1629</v>
      </c>
      <c r="S763" s="64">
        <v>1</v>
      </c>
      <c r="T763" s="87" t="s">
        <v>1616</v>
      </c>
      <c r="U763" s="77" t="s">
        <v>1628</v>
      </c>
      <c r="V763" s="87">
        <v>49.99</v>
      </c>
      <c r="W763" s="48">
        <f>rv_20</f>
        <v>0.2</v>
      </c>
      <c r="X763" s="68">
        <f t="shared" si="187"/>
        <v>39.992000000000004</v>
      </c>
      <c r="Y763" s="68"/>
      <c r="Z763" s="24"/>
      <c r="AA763" s="24"/>
      <c r="AB763" s="136" t="s">
        <v>24</v>
      </c>
      <c r="AC763" s="128" t="s">
        <v>24</v>
      </c>
      <c r="AD763" s="150" t="s">
        <v>164</v>
      </c>
      <c r="AE763" s="153" t="s">
        <v>165</v>
      </c>
      <c r="AF763" s="153" t="s">
        <v>166</v>
      </c>
    </row>
    <row r="764" spans="1:32">
      <c r="A764" s="18" t="s">
        <v>1630</v>
      </c>
      <c r="B764" s="19" t="s">
        <v>1631</v>
      </c>
      <c r="C764" s="56">
        <v>1</v>
      </c>
      <c r="D764" s="85" t="s">
        <v>22</v>
      </c>
      <c r="E764" s="77" t="s">
        <v>1630</v>
      </c>
      <c r="F764" s="85">
        <v>149.16999999999999</v>
      </c>
      <c r="G764" s="32">
        <f>rv_apple_acc_nodac</f>
        <v>0.02</v>
      </c>
      <c r="H764" s="68">
        <f t="shared" si="190"/>
        <v>146.1866</v>
      </c>
      <c r="I764" s="68"/>
      <c r="J764" s="24"/>
      <c r="K764" s="24"/>
      <c r="L764" s="136" t="s">
        <v>24</v>
      </c>
      <c r="M764" s="128">
        <v>0.05</v>
      </c>
      <c r="N764" s="151" t="s">
        <v>164</v>
      </c>
      <c r="O764" s="20" t="s">
        <v>165</v>
      </c>
      <c r="P764" s="153" t="s">
        <v>166</v>
      </c>
      <c r="Q764" s="39" t="s">
        <v>1630</v>
      </c>
      <c r="R764" s="40" t="s">
        <v>1631</v>
      </c>
      <c r="S764" s="64">
        <v>1</v>
      </c>
      <c r="T764" s="87" t="s">
        <v>22</v>
      </c>
      <c r="U764" s="77" t="s">
        <v>1630</v>
      </c>
      <c r="V764" s="87">
        <v>149.16999999999999</v>
      </c>
      <c r="W764" s="48">
        <f>rv_apple_acc_nodac</f>
        <v>0.02</v>
      </c>
      <c r="X764" s="68">
        <f t="shared" si="187"/>
        <v>146.1866</v>
      </c>
      <c r="Y764" s="68"/>
      <c r="Z764" s="24"/>
      <c r="AA764" s="24"/>
      <c r="AB764" s="136" t="s">
        <v>24</v>
      </c>
      <c r="AC764" s="128">
        <v>0.05</v>
      </c>
      <c r="AD764" s="150" t="s">
        <v>164</v>
      </c>
      <c r="AE764" s="153" t="s">
        <v>165</v>
      </c>
      <c r="AF764" s="153" t="s">
        <v>166</v>
      </c>
    </row>
    <row r="765" spans="1:32">
      <c r="A765" s="18" t="s">
        <v>1632</v>
      </c>
      <c r="B765" s="19" t="s">
        <v>1633</v>
      </c>
      <c r="C765" s="56">
        <v>1</v>
      </c>
      <c r="D765" s="85" t="s">
        <v>22</v>
      </c>
      <c r="E765" s="77" t="s">
        <v>1632</v>
      </c>
      <c r="F765" s="85">
        <v>149.16999999999999</v>
      </c>
      <c r="G765" s="32">
        <f>rv_apple_acc_nodac</f>
        <v>0.02</v>
      </c>
      <c r="H765" s="68">
        <f t="shared" si="190"/>
        <v>146.1866</v>
      </c>
      <c r="I765" s="68"/>
      <c r="J765" s="24"/>
      <c r="K765" s="24"/>
      <c r="L765" s="136" t="s">
        <v>24</v>
      </c>
      <c r="M765" s="128">
        <v>0.05</v>
      </c>
      <c r="N765" s="151" t="s">
        <v>164</v>
      </c>
      <c r="O765" s="20" t="s">
        <v>165</v>
      </c>
      <c r="P765" s="153" t="s">
        <v>166</v>
      </c>
      <c r="Q765" s="39" t="s">
        <v>1632</v>
      </c>
      <c r="R765" s="40" t="s">
        <v>1633</v>
      </c>
      <c r="S765" s="64">
        <v>1</v>
      </c>
      <c r="T765" s="87" t="s">
        <v>22</v>
      </c>
      <c r="U765" s="77" t="s">
        <v>1632</v>
      </c>
      <c r="V765" s="87">
        <v>149.16999999999999</v>
      </c>
      <c r="W765" s="48">
        <f>rv_apple_acc_nodac</f>
        <v>0.02</v>
      </c>
      <c r="X765" s="68">
        <f t="shared" si="187"/>
        <v>146.1866</v>
      </c>
      <c r="Y765" s="68"/>
      <c r="Z765" s="24"/>
      <c r="AA765" s="24"/>
      <c r="AB765" s="136" t="s">
        <v>24</v>
      </c>
      <c r="AC765" s="128">
        <v>0.05</v>
      </c>
      <c r="AD765" s="150" t="s">
        <v>164</v>
      </c>
      <c r="AE765" s="153" t="s">
        <v>165</v>
      </c>
      <c r="AF765" s="153" t="s">
        <v>166</v>
      </c>
    </row>
    <row r="766" spans="1:32">
      <c r="A766" s="18" t="s">
        <v>1634</v>
      </c>
      <c r="B766" s="19" t="s">
        <v>1635</v>
      </c>
      <c r="C766" s="56">
        <v>1</v>
      </c>
      <c r="D766" s="85" t="s">
        <v>22</v>
      </c>
      <c r="E766" s="77" t="s">
        <v>1634</v>
      </c>
      <c r="F766" s="85">
        <v>65.83</v>
      </c>
      <c r="G766" s="32">
        <f>rv_apple_acc_ipad</f>
        <v>0.1</v>
      </c>
      <c r="H766" s="68">
        <f t="shared" si="190"/>
        <v>59.247</v>
      </c>
      <c r="I766" s="68"/>
      <c r="J766" s="24"/>
      <c r="K766" s="24"/>
      <c r="L766" s="136" t="s">
        <v>24</v>
      </c>
      <c r="M766" s="128" t="s">
        <v>24</v>
      </c>
      <c r="N766" s="151" t="s">
        <v>164</v>
      </c>
      <c r="O766" s="20" t="s">
        <v>165</v>
      </c>
      <c r="P766" s="153" t="s">
        <v>166</v>
      </c>
      <c r="Q766" s="39" t="s">
        <v>1634</v>
      </c>
      <c r="R766" s="40" t="s">
        <v>1635</v>
      </c>
      <c r="S766" s="64">
        <v>1</v>
      </c>
      <c r="T766" s="87" t="s">
        <v>22</v>
      </c>
      <c r="U766" s="77" t="s">
        <v>1634</v>
      </c>
      <c r="V766" s="87">
        <v>65.83</v>
      </c>
      <c r="W766" s="48">
        <f>rv_apple_acc_ipad</f>
        <v>0.1</v>
      </c>
      <c r="X766" s="68">
        <f t="shared" si="187"/>
        <v>59.247</v>
      </c>
      <c r="Y766" s="68"/>
      <c r="Z766" s="24"/>
      <c r="AA766" s="24"/>
      <c r="AB766" s="136" t="s">
        <v>24</v>
      </c>
      <c r="AC766" s="128" t="s">
        <v>24</v>
      </c>
      <c r="AD766" s="150" t="s">
        <v>164</v>
      </c>
      <c r="AE766" s="153" t="s">
        <v>165</v>
      </c>
      <c r="AF766" s="153" t="s">
        <v>166</v>
      </c>
    </row>
    <row r="767" spans="1:32">
      <c r="A767" s="18" t="s">
        <v>1636</v>
      </c>
      <c r="B767" s="19" t="s">
        <v>1637</v>
      </c>
      <c r="C767" s="56">
        <v>1</v>
      </c>
      <c r="D767" s="85" t="s">
        <v>22</v>
      </c>
      <c r="E767" s="77" t="s">
        <v>1636</v>
      </c>
      <c r="F767" s="85">
        <v>65.83</v>
      </c>
      <c r="G767" s="32">
        <f>rv_apple_acc_ipad</f>
        <v>0.1</v>
      </c>
      <c r="H767" s="68">
        <f t="shared" si="190"/>
        <v>59.247</v>
      </c>
      <c r="I767" s="68"/>
      <c r="J767" s="24"/>
      <c r="K767" s="24"/>
      <c r="L767" s="136" t="s">
        <v>24</v>
      </c>
      <c r="M767" s="128" t="s">
        <v>24</v>
      </c>
      <c r="N767" s="151" t="s">
        <v>164</v>
      </c>
      <c r="O767" s="20" t="s">
        <v>165</v>
      </c>
      <c r="P767" s="153" t="s">
        <v>166</v>
      </c>
      <c r="Q767" s="39" t="s">
        <v>1636</v>
      </c>
      <c r="R767" s="40" t="s">
        <v>1637</v>
      </c>
      <c r="S767" s="64">
        <v>1</v>
      </c>
      <c r="T767" s="87" t="s">
        <v>22</v>
      </c>
      <c r="U767" s="77" t="s">
        <v>1636</v>
      </c>
      <c r="V767" s="87">
        <v>65.83</v>
      </c>
      <c r="W767" s="48">
        <f>rv_apple_acc_ipad</f>
        <v>0.1</v>
      </c>
      <c r="X767" s="68">
        <f t="shared" ref="X767:X830" si="191">V767-(V767*W767)</f>
        <v>59.247</v>
      </c>
      <c r="Y767" s="68"/>
      <c r="Z767" s="24"/>
      <c r="AA767" s="24"/>
      <c r="AB767" s="136" t="s">
        <v>24</v>
      </c>
      <c r="AC767" s="128" t="s">
        <v>24</v>
      </c>
      <c r="AD767" s="150" t="s">
        <v>164</v>
      </c>
      <c r="AE767" s="153" t="s">
        <v>165</v>
      </c>
      <c r="AF767" s="153" t="s">
        <v>166</v>
      </c>
    </row>
    <row r="768" spans="1:32">
      <c r="A768" s="18" t="s">
        <v>1638</v>
      </c>
      <c r="B768" s="19" t="s">
        <v>1639</v>
      </c>
      <c r="C768" s="56">
        <v>1</v>
      </c>
      <c r="D768" s="85" t="s">
        <v>1613</v>
      </c>
      <c r="E768" s="77" t="s">
        <v>1638</v>
      </c>
      <c r="F768" s="85">
        <v>41.66</v>
      </c>
      <c r="G768" s="32">
        <f t="shared" ref="G768:G773" si="192">rv_20</f>
        <v>0.2</v>
      </c>
      <c r="H768" s="68">
        <f t="shared" si="190"/>
        <v>33.327999999999996</v>
      </c>
      <c r="I768" s="68"/>
      <c r="J768" s="24"/>
      <c r="K768" s="24"/>
      <c r="L768" s="136" t="s">
        <v>24</v>
      </c>
      <c r="M768" s="128" t="s">
        <v>24</v>
      </c>
      <c r="N768" s="151" t="s">
        <v>164</v>
      </c>
      <c r="O768" s="20" t="s">
        <v>165</v>
      </c>
      <c r="P768" s="153" t="s">
        <v>166</v>
      </c>
      <c r="Q768" s="39" t="s">
        <v>1638</v>
      </c>
      <c r="R768" s="40" t="s">
        <v>1639</v>
      </c>
      <c r="S768" s="64">
        <v>1</v>
      </c>
      <c r="T768" s="87" t="s">
        <v>1613</v>
      </c>
      <c r="U768" s="77" t="s">
        <v>1638</v>
      </c>
      <c r="V768" s="87">
        <v>41.66</v>
      </c>
      <c r="W768" s="48">
        <f t="shared" ref="W768:W773" si="193">rv_20</f>
        <v>0.2</v>
      </c>
      <c r="X768" s="68">
        <f t="shared" si="191"/>
        <v>33.327999999999996</v>
      </c>
      <c r="Y768" s="68"/>
      <c r="Z768" s="24"/>
      <c r="AA768" s="24"/>
      <c r="AB768" s="136" t="s">
        <v>24</v>
      </c>
      <c r="AC768" s="128" t="s">
        <v>24</v>
      </c>
      <c r="AD768" s="150" t="s">
        <v>164</v>
      </c>
      <c r="AE768" s="153" t="s">
        <v>165</v>
      </c>
      <c r="AF768" s="153" t="s">
        <v>166</v>
      </c>
    </row>
    <row r="769" spans="1:32">
      <c r="A769" s="18" t="s">
        <v>1640</v>
      </c>
      <c r="B769" s="19" t="s">
        <v>1641</v>
      </c>
      <c r="C769" s="56">
        <v>1</v>
      </c>
      <c r="D769" s="85" t="s">
        <v>263</v>
      </c>
      <c r="E769" s="77" t="s">
        <v>1640</v>
      </c>
      <c r="F769" s="85">
        <v>24.99</v>
      </c>
      <c r="G769" s="32">
        <f t="shared" si="192"/>
        <v>0.2</v>
      </c>
      <c r="H769" s="68">
        <f t="shared" si="190"/>
        <v>19.991999999999997</v>
      </c>
      <c r="I769" s="68"/>
      <c r="J769" s="24"/>
      <c r="K769" s="24"/>
      <c r="L769" s="136" t="s">
        <v>24</v>
      </c>
      <c r="M769" s="128" t="s">
        <v>24</v>
      </c>
      <c r="N769" s="151" t="s">
        <v>164</v>
      </c>
      <c r="O769" s="20" t="s">
        <v>165</v>
      </c>
      <c r="P769" s="153" t="s">
        <v>166</v>
      </c>
      <c r="Q769" s="39" t="s">
        <v>1640</v>
      </c>
      <c r="R769" s="40" t="s">
        <v>1641</v>
      </c>
      <c r="S769" s="64">
        <v>1</v>
      </c>
      <c r="T769" s="87" t="s">
        <v>263</v>
      </c>
      <c r="U769" s="77" t="s">
        <v>1640</v>
      </c>
      <c r="V769" s="87">
        <v>24.99</v>
      </c>
      <c r="W769" s="48">
        <f t="shared" si="193"/>
        <v>0.2</v>
      </c>
      <c r="X769" s="68">
        <f t="shared" si="191"/>
        <v>19.991999999999997</v>
      </c>
      <c r="Y769" s="68"/>
      <c r="Z769" s="24"/>
      <c r="AA769" s="24"/>
      <c r="AB769" s="136" t="s">
        <v>24</v>
      </c>
      <c r="AC769" s="128" t="s">
        <v>24</v>
      </c>
      <c r="AD769" s="150" t="s">
        <v>164</v>
      </c>
      <c r="AE769" s="153" t="s">
        <v>165</v>
      </c>
      <c r="AF769" s="153" t="s">
        <v>166</v>
      </c>
    </row>
    <row r="770" spans="1:32">
      <c r="A770" s="18" t="s">
        <v>1642</v>
      </c>
      <c r="B770" s="19" t="s">
        <v>1643</v>
      </c>
      <c r="C770" s="56">
        <v>1</v>
      </c>
      <c r="D770" s="85" t="s">
        <v>1619</v>
      </c>
      <c r="E770" s="77" t="s">
        <v>1642</v>
      </c>
      <c r="F770" s="85">
        <v>116.66</v>
      </c>
      <c r="G770" s="32">
        <f t="shared" si="192"/>
        <v>0.2</v>
      </c>
      <c r="H770" s="68">
        <f t="shared" si="190"/>
        <v>93.328000000000003</v>
      </c>
      <c r="I770" s="68"/>
      <c r="J770" s="24"/>
      <c r="K770" s="24"/>
      <c r="L770" s="136" t="s">
        <v>24</v>
      </c>
      <c r="M770" s="128">
        <v>0.2</v>
      </c>
      <c r="N770" s="151" t="s">
        <v>164</v>
      </c>
      <c r="O770" s="20" t="s">
        <v>165</v>
      </c>
      <c r="P770" s="153" t="s">
        <v>166</v>
      </c>
      <c r="Q770" s="39" t="s">
        <v>1642</v>
      </c>
      <c r="R770" s="40" t="s">
        <v>1643</v>
      </c>
      <c r="S770" s="64">
        <v>1</v>
      </c>
      <c r="T770" s="87" t="s">
        <v>1619</v>
      </c>
      <c r="U770" s="77" t="s">
        <v>1642</v>
      </c>
      <c r="V770" s="87">
        <v>116.66</v>
      </c>
      <c r="W770" s="48">
        <f t="shared" si="193"/>
        <v>0.2</v>
      </c>
      <c r="X770" s="68">
        <f t="shared" si="191"/>
        <v>93.328000000000003</v>
      </c>
      <c r="Y770" s="68"/>
      <c r="Z770" s="24"/>
      <c r="AA770" s="24"/>
      <c r="AB770" s="136" t="s">
        <v>24</v>
      </c>
      <c r="AC770" s="128">
        <v>0.2</v>
      </c>
      <c r="AD770" s="150" t="s">
        <v>164</v>
      </c>
      <c r="AE770" s="153" t="s">
        <v>165</v>
      </c>
      <c r="AF770" s="153" t="s">
        <v>166</v>
      </c>
    </row>
    <row r="771" spans="1:32">
      <c r="A771" s="39" t="s">
        <v>1644</v>
      </c>
      <c r="B771" s="40" t="s">
        <v>1645</v>
      </c>
      <c r="C771" s="64">
        <v>1</v>
      </c>
      <c r="D771" s="87" t="s">
        <v>263</v>
      </c>
      <c r="E771" s="77" t="s">
        <v>1644</v>
      </c>
      <c r="F771" s="87">
        <v>29.16</v>
      </c>
      <c r="G771" s="48">
        <f t="shared" si="192"/>
        <v>0.2</v>
      </c>
      <c r="H771" s="68">
        <f t="shared" si="190"/>
        <v>23.327999999999999</v>
      </c>
      <c r="I771" s="93"/>
      <c r="J771" s="129"/>
      <c r="K771" s="129"/>
      <c r="L771" s="139" t="s">
        <v>24</v>
      </c>
      <c r="M771" s="129" t="s">
        <v>24</v>
      </c>
      <c r="N771" s="151" t="s">
        <v>164</v>
      </c>
      <c r="O771" s="20" t="s">
        <v>165</v>
      </c>
      <c r="P771" s="153" t="s">
        <v>166</v>
      </c>
      <c r="Q771" s="39" t="s">
        <v>1644</v>
      </c>
      <c r="R771" s="40" t="s">
        <v>1645</v>
      </c>
      <c r="S771" s="64">
        <v>1</v>
      </c>
      <c r="T771" s="87" t="s">
        <v>263</v>
      </c>
      <c r="U771" s="77" t="s">
        <v>1644</v>
      </c>
      <c r="V771" s="87">
        <v>29.16</v>
      </c>
      <c r="W771" s="48">
        <f t="shared" si="193"/>
        <v>0.2</v>
      </c>
      <c r="X771" s="68">
        <f t="shared" si="191"/>
        <v>23.327999999999999</v>
      </c>
      <c r="Y771" s="93"/>
      <c r="Z771" s="129"/>
      <c r="AA771" s="129"/>
      <c r="AB771" s="139" t="s">
        <v>24</v>
      </c>
      <c r="AC771" s="129" t="s">
        <v>24</v>
      </c>
      <c r="AD771" s="150" t="s">
        <v>164</v>
      </c>
      <c r="AE771" s="153" t="s">
        <v>165</v>
      </c>
      <c r="AF771" s="153" t="s">
        <v>166</v>
      </c>
    </row>
    <row r="772" spans="1:32">
      <c r="A772" s="18" t="s">
        <v>1646</v>
      </c>
      <c r="B772" s="19" t="s">
        <v>1647</v>
      </c>
      <c r="C772" s="56">
        <v>1</v>
      </c>
      <c r="D772" s="85" t="s">
        <v>1648</v>
      </c>
      <c r="E772" s="77" t="s">
        <v>1646</v>
      </c>
      <c r="F772" s="85">
        <v>53.6</v>
      </c>
      <c r="G772" s="32">
        <f t="shared" si="192"/>
        <v>0.2</v>
      </c>
      <c r="H772" s="68">
        <f t="shared" si="190"/>
        <v>42.88</v>
      </c>
      <c r="I772" s="68"/>
      <c r="J772" s="24"/>
      <c r="K772" s="24"/>
      <c r="L772" s="136">
        <v>1.6</v>
      </c>
      <c r="M772" s="128">
        <v>0.02</v>
      </c>
      <c r="N772" s="151" t="s">
        <v>164</v>
      </c>
      <c r="O772" s="20" t="s">
        <v>165</v>
      </c>
      <c r="P772" s="153" t="s">
        <v>254</v>
      </c>
      <c r="Q772" s="39" t="s">
        <v>1646</v>
      </c>
      <c r="R772" s="40" t="s">
        <v>1647</v>
      </c>
      <c r="S772" s="64">
        <v>1</v>
      </c>
      <c r="T772" s="87" t="s">
        <v>1648</v>
      </c>
      <c r="U772" s="77" t="s">
        <v>1646</v>
      </c>
      <c r="V772" s="87">
        <v>53.6</v>
      </c>
      <c r="W772" s="48">
        <f t="shared" si="193"/>
        <v>0.2</v>
      </c>
      <c r="X772" s="68">
        <f t="shared" si="191"/>
        <v>42.88</v>
      </c>
      <c r="Y772" s="68"/>
      <c r="Z772" s="24"/>
      <c r="AA772" s="24"/>
      <c r="AB772" s="136">
        <v>1.6</v>
      </c>
      <c r="AC772" s="128">
        <v>0.02</v>
      </c>
      <c r="AD772" s="150" t="s">
        <v>164</v>
      </c>
      <c r="AE772" s="153" t="s">
        <v>165</v>
      </c>
      <c r="AF772" s="153" t="s">
        <v>254</v>
      </c>
    </row>
    <row r="773" spans="1:32">
      <c r="A773" s="18" t="s">
        <v>1649</v>
      </c>
      <c r="B773" s="19" t="s">
        <v>1650</v>
      </c>
      <c r="C773" s="56">
        <v>1</v>
      </c>
      <c r="D773" s="85" t="s">
        <v>1648</v>
      </c>
      <c r="E773" s="77" t="s">
        <v>1649</v>
      </c>
      <c r="F773" s="85">
        <v>71.12</v>
      </c>
      <c r="G773" s="32">
        <f t="shared" si="192"/>
        <v>0.2</v>
      </c>
      <c r="H773" s="68">
        <f t="shared" si="190"/>
        <v>56.896000000000001</v>
      </c>
      <c r="I773" s="68"/>
      <c r="J773" s="24"/>
      <c r="K773" s="24"/>
      <c r="L773" s="136">
        <v>3.2</v>
      </c>
      <c r="M773" s="128">
        <v>0.02</v>
      </c>
      <c r="N773" s="151" t="s">
        <v>164</v>
      </c>
      <c r="O773" s="20" t="s">
        <v>165</v>
      </c>
      <c r="P773" s="153" t="s">
        <v>254</v>
      </c>
      <c r="Q773" s="39" t="s">
        <v>1649</v>
      </c>
      <c r="R773" s="40" t="s">
        <v>1650</v>
      </c>
      <c r="S773" s="64">
        <v>1</v>
      </c>
      <c r="T773" s="87" t="s">
        <v>1648</v>
      </c>
      <c r="U773" s="77" t="s">
        <v>1649</v>
      </c>
      <c r="V773" s="87">
        <v>71.12</v>
      </c>
      <c r="W773" s="48">
        <f t="shared" si="193"/>
        <v>0.2</v>
      </c>
      <c r="X773" s="68">
        <f t="shared" si="191"/>
        <v>56.896000000000001</v>
      </c>
      <c r="Y773" s="68"/>
      <c r="Z773" s="24"/>
      <c r="AA773" s="24"/>
      <c r="AB773" s="136">
        <v>3.2</v>
      </c>
      <c r="AC773" s="128">
        <v>0.02</v>
      </c>
      <c r="AD773" s="150" t="s">
        <v>164</v>
      </c>
      <c r="AE773" s="153" t="s">
        <v>165</v>
      </c>
      <c r="AF773" s="153" t="s">
        <v>254</v>
      </c>
    </row>
    <row r="774" spans="1:32">
      <c r="A774" s="18" t="s">
        <v>1651</v>
      </c>
      <c r="B774" s="19" t="s">
        <v>1652</v>
      </c>
      <c r="C774" s="56">
        <v>1</v>
      </c>
      <c r="D774" s="85" t="s">
        <v>1653</v>
      </c>
      <c r="E774" s="77" t="s">
        <v>1651</v>
      </c>
      <c r="F774" s="85">
        <v>1430</v>
      </c>
      <c r="G774" s="32">
        <f t="shared" ref="G774:G780" si="194">rv_10</f>
        <v>0.1</v>
      </c>
      <c r="H774" s="68">
        <f t="shared" si="190"/>
        <v>1287</v>
      </c>
      <c r="I774" s="68"/>
      <c r="J774" s="24"/>
      <c r="K774" s="24"/>
      <c r="L774" s="136" t="s">
        <v>24</v>
      </c>
      <c r="M774" s="128">
        <v>4.17</v>
      </c>
      <c r="N774" s="151" t="s">
        <v>164</v>
      </c>
      <c r="O774" s="20" t="s">
        <v>165</v>
      </c>
      <c r="P774" s="153" t="s">
        <v>166</v>
      </c>
      <c r="Q774" s="39" t="s">
        <v>1651</v>
      </c>
      <c r="R774" s="40" t="s">
        <v>1652</v>
      </c>
      <c r="S774" s="64">
        <v>1</v>
      </c>
      <c r="T774" s="87" t="s">
        <v>1653</v>
      </c>
      <c r="U774" s="77" t="s">
        <v>1651</v>
      </c>
      <c r="V774" s="87">
        <v>1430</v>
      </c>
      <c r="W774" s="48">
        <f t="shared" ref="W774:W780" si="195">rv_10</f>
        <v>0.1</v>
      </c>
      <c r="X774" s="68">
        <f t="shared" si="191"/>
        <v>1287</v>
      </c>
      <c r="Y774" s="68"/>
      <c r="Z774" s="24"/>
      <c r="AA774" s="24"/>
      <c r="AB774" s="136" t="s">
        <v>24</v>
      </c>
      <c r="AC774" s="128">
        <v>4.17</v>
      </c>
      <c r="AD774" s="150" t="s">
        <v>164</v>
      </c>
      <c r="AE774" s="153" t="s">
        <v>165</v>
      </c>
      <c r="AF774" s="153" t="s">
        <v>166</v>
      </c>
    </row>
    <row r="775" spans="1:32">
      <c r="A775" s="18" t="s">
        <v>1654</v>
      </c>
      <c r="B775" s="19" t="s">
        <v>1655</v>
      </c>
      <c r="C775" s="56">
        <v>1</v>
      </c>
      <c r="D775" s="85" t="s">
        <v>1653</v>
      </c>
      <c r="E775" s="77" t="s">
        <v>1654</v>
      </c>
      <c r="F775" s="85">
        <v>1725</v>
      </c>
      <c r="G775" s="32">
        <f t="shared" si="194"/>
        <v>0.1</v>
      </c>
      <c r="H775" s="68">
        <f t="shared" si="190"/>
        <v>1552.5</v>
      </c>
      <c r="I775" s="68"/>
      <c r="J775" s="24"/>
      <c r="K775" s="24"/>
      <c r="L775" s="136" t="s">
        <v>24</v>
      </c>
      <c r="M775" s="128">
        <v>4.17</v>
      </c>
      <c r="N775" s="151" t="s">
        <v>164</v>
      </c>
      <c r="O775" s="20" t="s">
        <v>165</v>
      </c>
      <c r="P775" s="153" t="s">
        <v>166</v>
      </c>
      <c r="Q775" s="39" t="s">
        <v>1654</v>
      </c>
      <c r="R775" s="40" t="s">
        <v>1655</v>
      </c>
      <c r="S775" s="64">
        <v>1</v>
      </c>
      <c r="T775" s="87" t="s">
        <v>1653</v>
      </c>
      <c r="U775" s="77" t="s">
        <v>1654</v>
      </c>
      <c r="V775" s="87">
        <v>1725</v>
      </c>
      <c r="W775" s="48">
        <f t="shared" si="195"/>
        <v>0.1</v>
      </c>
      <c r="X775" s="68">
        <f t="shared" si="191"/>
        <v>1552.5</v>
      </c>
      <c r="Y775" s="68"/>
      <c r="Z775" s="24"/>
      <c r="AA775" s="24"/>
      <c r="AB775" s="136" t="s">
        <v>24</v>
      </c>
      <c r="AC775" s="128">
        <v>4.17</v>
      </c>
      <c r="AD775" s="150" t="s">
        <v>164</v>
      </c>
      <c r="AE775" s="153" t="s">
        <v>165</v>
      </c>
      <c r="AF775" s="153" t="s">
        <v>166</v>
      </c>
    </row>
    <row r="776" spans="1:32">
      <c r="A776" s="18" t="s">
        <v>1656</v>
      </c>
      <c r="B776" s="19" t="s">
        <v>1657</v>
      </c>
      <c r="C776" s="56">
        <v>1</v>
      </c>
      <c r="D776" s="85" t="s">
        <v>1653</v>
      </c>
      <c r="E776" s="77" t="s">
        <v>1656</v>
      </c>
      <c r="F776" s="85">
        <v>1790</v>
      </c>
      <c r="G776" s="32">
        <f t="shared" si="194"/>
        <v>0.1</v>
      </c>
      <c r="H776" s="68">
        <f t="shared" si="190"/>
        <v>1611</v>
      </c>
      <c r="I776" s="68"/>
      <c r="J776" s="24"/>
      <c r="K776" s="24"/>
      <c r="L776" s="136" t="s">
        <v>24</v>
      </c>
      <c r="M776" s="128">
        <v>4.17</v>
      </c>
      <c r="N776" s="151" t="s">
        <v>164</v>
      </c>
      <c r="O776" s="20" t="s">
        <v>165</v>
      </c>
      <c r="P776" s="153" t="s">
        <v>166</v>
      </c>
      <c r="Q776" s="39" t="s">
        <v>1656</v>
      </c>
      <c r="R776" s="40" t="s">
        <v>1657</v>
      </c>
      <c r="S776" s="64">
        <v>1</v>
      </c>
      <c r="T776" s="87" t="s">
        <v>1653</v>
      </c>
      <c r="U776" s="77" t="s">
        <v>1656</v>
      </c>
      <c r="V776" s="87">
        <v>1790</v>
      </c>
      <c r="W776" s="48">
        <f t="shared" si="195"/>
        <v>0.1</v>
      </c>
      <c r="X776" s="68">
        <f t="shared" si="191"/>
        <v>1611</v>
      </c>
      <c r="Y776" s="68"/>
      <c r="Z776" s="24"/>
      <c r="AA776" s="24"/>
      <c r="AB776" s="136" t="s">
        <v>24</v>
      </c>
      <c r="AC776" s="128">
        <v>4.17</v>
      </c>
      <c r="AD776" s="150" t="s">
        <v>164</v>
      </c>
      <c r="AE776" s="153" t="s">
        <v>165</v>
      </c>
      <c r="AF776" s="153" t="s">
        <v>166</v>
      </c>
    </row>
    <row r="777" spans="1:32">
      <c r="A777" s="18" t="s">
        <v>1658</v>
      </c>
      <c r="B777" s="19" t="s">
        <v>1659</v>
      </c>
      <c r="C777" s="56">
        <v>1</v>
      </c>
      <c r="D777" s="85" t="s">
        <v>1660</v>
      </c>
      <c r="E777" s="77" t="s">
        <v>1658</v>
      </c>
      <c r="F777" s="85">
        <v>1239</v>
      </c>
      <c r="G777" s="32">
        <f t="shared" si="194"/>
        <v>0.1</v>
      </c>
      <c r="H777" s="68">
        <f t="shared" si="190"/>
        <v>1115.0999999999999</v>
      </c>
      <c r="I777" s="68"/>
      <c r="J777" s="24"/>
      <c r="K777" s="24"/>
      <c r="L777" s="136" t="s">
        <v>24</v>
      </c>
      <c r="M777" s="128">
        <v>4.17</v>
      </c>
      <c r="N777" s="151" t="s">
        <v>164</v>
      </c>
      <c r="O777" s="20" t="s">
        <v>165</v>
      </c>
      <c r="P777" s="153" t="s">
        <v>166</v>
      </c>
      <c r="Q777" s="39" t="s">
        <v>1658</v>
      </c>
      <c r="R777" s="40" t="s">
        <v>1659</v>
      </c>
      <c r="S777" s="64">
        <v>1</v>
      </c>
      <c r="T777" s="87" t="s">
        <v>1660</v>
      </c>
      <c r="U777" s="77" t="s">
        <v>1658</v>
      </c>
      <c r="V777" s="87">
        <v>1239</v>
      </c>
      <c r="W777" s="48">
        <f t="shared" si="195"/>
        <v>0.1</v>
      </c>
      <c r="X777" s="68">
        <f t="shared" si="191"/>
        <v>1115.0999999999999</v>
      </c>
      <c r="Y777" s="68"/>
      <c r="Z777" s="24"/>
      <c r="AA777" s="24"/>
      <c r="AB777" s="136" t="s">
        <v>24</v>
      </c>
      <c r="AC777" s="128">
        <v>4.17</v>
      </c>
      <c r="AD777" s="150" t="s">
        <v>164</v>
      </c>
      <c r="AE777" s="153" t="s">
        <v>165</v>
      </c>
      <c r="AF777" s="153" t="s">
        <v>166</v>
      </c>
    </row>
    <row r="778" spans="1:32">
      <c r="A778" s="18" t="s">
        <v>1661</v>
      </c>
      <c r="B778" s="19" t="s">
        <v>1662</v>
      </c>
      <c r="C778" s="56">
        <v>1</v>
      </c>
      <c r="D778" s="85" t="s">
        <v>1653</v>
      </c>
      <c r="E778" s="77" t="s">
        <v>1661</v>
      </c>
      <c r="F778" s="85">
        <v>1980</v>
      </c>
      <c r="G778" s="32">
        <f t="shared" si="194"/>
        <v>0.1</v>
      </c>
      <c r="H778" s="68">
        <f t="shared" si="190"/>
        <v>1782</v>
      </c>
      <c r="I778" s="68"/>
      <c r="J778" s="24"/>
      <c r="K778" s="24"/>
      <c r="L778" s="136" t="s">
        <v>24</v>
      </c>
      <c r="M778" s="128">
        <v>4.17</v>
      </c>
      <c r="N778" s="151" t="s">
        <v>164</v>
      </c>
      <c r="O778" s="20" t="s">
        <v>165</v>
      </c>
      <c r="P778" s="153" t="s">
        <v>166</v>
      </c>
      <c r="Q778" s="39" t="s">
        <v>1661</v>
      </c>
      <c r="R778" s="40" t="s">
        <v>1662</v>
      </c>
      <c r="S778" s="64">
        <v>1</v>
      </c>
      <c r="T778" s="87" t="s">
        <v>1653</v>
      </c>
      <c r="U778" s="77" t="s">
        <v>1661</v>
      </c>
      <c r="V778" s="87">
        <v>1980</v>
      </c>
      <c r="W778" s="48">
        <f t="shared" si="195"/>
        <v>0.1</v>
      </c>
      <c r="X778" s="68">
        <f t="shared" si="191"/>
        <v>1782</v>
      </c>
      <c r="Y778" s="68"/>
      <c r="Z778" s="24"/>
      <c r="AA778" s="24"/>
      <c r="AB778" s="136" t="s">
        <v>24</v>
      </c>
      <c r="AC778" s="128">
        <v>4.17</v>
      </c>
      <c r="AD778" s="150" t="s">
        <v>164</v>
      </c>
      <c r="AE778" s="153" t="s">
        <v>165</v>
      </c>
      <c r="AF778" s="153" t="s">
        <v>166</v>
      </c>
    </row>
    <row r="779" spans="1:32">
      <c r="A779" s="18" t="s">
        <v>1663</v>
      </c>
      <c r="B779" s="19" t="s">
        <v>1664</v>
      </c>
      <c r="C779" s="56">
        <v>1</v>
      </c>
      <c r="D779" s="85" t="s">
        <v>1653</v>
      </c>
      <c r="E779" s="77" t="s">
        <v>1663</v>
      </c>
      <c r="F779" s="85">
        <v>2820</v>
      </c>
      <c r="G779" s="32">
        <f t="shared" si="194"/>
        <v>0.1</v>
      </c>
      <c r="H779" s="68">
        <f t="shared" si="190"/>
        <v>2538</v>
      </c>
      <c r="I779" s="68"/>
      <c r="J779" s="24"/>
      <c r="K779" s="24"/>
      <c r="L779" s="136" t="s">
        <v>24</v>
      </c>
      <c r="M779" s="128">
        <v>4.17</v>
      </c>
      <c r="N779" s="151" t="s">
        <v>164</v>
      </c>
      <c r="O779" s="20" t="s">
        <v>165</v>
      </c>
      <c r="P779" s="153" t="s">
        <v>166</v>
      </c>
      <c r="Q779" s="39" t="s">
        <v>1663</v>
      </c>
      <c r="R779" s="40" t="s">
        <v>1664</v>
      </c>
      <c r="S779" s="64">
        <v>1</v>
      </c>
      <c r="T779" s="87" t="s">
        <v>1653</v>
      </c>
      <c r="U779" s="77" t="s">
        <v>1663</v>
      </c>
      <c r="V779" s="87">
        <v>2820</v>
      </c>
      <c r="W779" s="48">
        <f t="shared" si="195"/>
        <v>0.1</v>
      </c>
      <c r="X779" s="68">
        <f t="shared" si="191"/>
        <v>2538</v>
      </c>
      <c r="Y779" s="68"/>
      <c r="Z779" s="24"/>
      <c r="AA779" s="24"/>
      <c r="AB779" s="136" t="s">
        <v>24</v>
      </c>
      <c r="AC779" s="128">
        <v>4.17</v>
      </c>
      <c r="AD779" s="150" t="s">
        <v>164</v>
      </c>
      <c r="AE779" s="153" t="s">
        <v>165</v>
      </c>
      <c r="AF779" s="153" t="s">
        <v>166</v>
      </c>
    </row>
    <row r="780" spans="1:32">
      <c r="A780" s="18" t="s">
        <v>1665</v>
      </c>
      <c r="B780" s="19" t="s">
        <v>1666</v>
      </c>
      <c r="C780" s="56">
        <v>1</v>
      </c>
      <c r="D780" s="85" t="s">
        <v>1653</v>
      </c>
      <c r="E780" s="77" t="s">
        <v>1665</v>
      </c>
      <c r="F780" s="85">
        <v>3020</v>
      </c>
      <c r="G780" s="32">
        <f t="shared" si="194"/>
        <v>0.1</v>
      </c>
      <c r="H780" s="68">
        <f t="shared" si="190"/>
        <v>2718</v>
      </c>
      <c r="I780" s="68"/>
      <c r="J780" s="24"/>
      <c r="K780" s="24"/>
      <c r="L780" s="136" t="s">
        <v>24</v>
      </c>
      <c r="M780" s="128">
        <v>4.17</v>
      </c>
      <c r="N780" s="151" t="s">
        <v>164</v>
      </c>
      <c r="O780" s="20" t="s">
        <v>165</v>
      </c>
      <c r="P780" s="153" t="s">
        <v>166</v>
      </c>
      <c r="Q780" s="39" t="s">
        <v>1665</v>
      </c>
      <c r="R780" s="40" t="s">
        <v>1666</v>
      </c>
      <c r="S780" s="64">
        <v>1</v>
      </c>
      <c r="T780" s="87" t="s">
        <v>1653</v>
      </c>
      <c r="U780" s="77" t="s">
        <v>1665</v>
      </c>
      <c r="V780" s="87">
        <v>3020</v>
      </c>
      <c r="W780" s="48">
        <f t="shared" si="195"/>
        <v>0.1</v>
      </c>
      <c r="X780" s="68">
        <f t="shared" si="191"/>
        <v>2718</v>
      </c>
      <c r="Y780" s="68"/>
      <c r="Z780" s="24"/>
      <c r="AA780" s="24"/>
      <c r="AB780" s="136" t="s">
        <v>24</v>
      </c>
      <c r="AC780" s="128">
        <v>4.17</v>
      </c>
      <c r="AD780" s="150" t="s">
        <v>164</v>
      </c>
      <c r="AE780" s="153" t="s">
        <v>165</v>
      </c>
      <c r="AF780" s="153" t="s">
        <v>166</v>
      </c>
    </row>
    <row r="781" spans="1:32">
      <c r="A781" s="18" t="s">
        <v>1667</v>
      </c>
      <c r="B781" s="19" t="s">
        <v>1668</v>
      </c>
      <c r="C781" s="56">
        <v>1</v>
      </c>
      <c r="D781" s="85" t="s">
        <v>1577</v>
      </c>
      <c r="E781" s="77" t="s">
        <v>1667</v>
      </c>
      <c r="F781" s="85">
        <v>2690</v>
      </c>
      <c r="G781" s="32">
        <f t="shared" ref="G781:G790" si="196">rv_3</f>
        <v>0.03</v>
      </c>
      <c r="H781" s="68">
        <f t="shared" si="190"/>
        <v>2609.3000000000002</v>
      </c>
      <c r="I781" s="68"/>
      <c r="J781" s="24"/>
      <c r="K781" s="24"/>
      <c r="L781" s="136" t="s">
        <v>24</v>
      </c>
      <c r="M781" s="128">
        <v>4.17</v>
      </c>
      <c r="N781" s="151" t="s">
        <v>164</v>
      </c>
      <c r="O781" s="20" t="s">
        <v>165</v>
      </c>
      <c r="P781" s="153" t="s">
        <v>166</v>
      </c>
      <c r="Q781" s="39" t="s">
        <v>1667</v>
      </c>
      <c r="R781" s="40" t="s">
        <v>1668</v>
      </c>
      <c r="S781" s="64">
        <v>1</v>
      </c>
      <c r="T781" s="87" t="s">
        <v>1577</v>
      </c>
      <c r="U781" s="77" t="s">
        <v>1667</v>
      </c>
      <c r="V781" s="87">
        <v>2690</v>
      </c>
      <c r="W781" s="48">
        <f t="shared" ref="W781:W790" si="197">rv_3</f>
        <v>0.03</v>
      </c>
      <c r="X781" s="68">
        <f t="shared" si="191"/>
        <v>2609.3000000000002</v>
      </c>
      <c r="Y781" s="68"/>
      <c r="Z781" s="24"/>
      <c r="AA781" s="24"/>
      <c r="AB781" s="136" t="s">
        <v>24</v>
      </c>
      <c r="AC781" s="128">
        <v>4.17</v>
      </c>
      <c r="AD781" s="150" t="s">
        <v>164</v>
      </c>
      <c r="AE781" s="153" t="s">
        <v>165</v>
      </c>
      <c r="AF781" s="153" t="s">
        <v>166</v>
      </c>
    </row>
    <row r="782" spans="1:32">
      <c r="A782" s="18" t="s">
        <v>1669</v>
      </c>
      <c r="B782" s="19" t="s">
        <v>1670</v>
      </c>
      <c r="C782" s="56">
        <v>1</v>
      </c>
      <c r="D782" s="85" t="s">
        <v>1577</v>
      </c>
      <c r="E782" s="77" t="s">
        <v>1669</v>
      </c>
      <c r="F782" s="85">
        <v>112.5</v>
      </c>
      <c r="G782" s="32">
        <f t="shared" si="196"/>
        <v>0.03</v>
      </c>
      <c r="H782" s="68">
        <f t="shared" si="190"/>
        <v>109.125</v>
      </c>
      <c r="I782" s="68"/>
      <c r="J782" s="24"/>
      <c r="K782" s="24"/>
      <c r="L782" s="136" t="s">
        <v>24</v>
      </c>
      <c r="M782" s="128">
        <v>0.3</v>
      </c>
      <c r="N782" s="151" t="s">
        <v>164</v>
      </c>
      <c r="O782" s="20" t="s">
        <v>165</v>
      </c>
      <c r="P782" s="153" t="s">
        <v>166</v>
      </c>
      <c r="Q782" s="39" t="s">
        <v>1669</v>
      </c>
      <c r="R782" s="40" t="s">
        <v>1670</v>
      </c>
      <c r="S782" s="64">
        <v>1</v>
      </c>
      <c r="T782" s="87" t="s">
        <v>1577</v>
      </c>
      <c r="U782" s="77" t="s">
        <v>1669</v>
      </c>
      <c r="V782" s="87">
        <v>112.5</v>
      </c>
      <c r="W782" s="48">
        <f t="shared" si="197"/>
        <v>0.03</v>
      </c>
      <c r="X782" s="68">
        <f t="shared" si="191"/>
        <v>109.125</v>
      </c>
      <c r="Y782" s="68"/>
      <c r="Z782" s="24"/>
      <c r="AA782" s="24"/>
      <c r="AB782" s="136" t="s">
        <v>24</v>
      </c>
      <c r="AC782" s="128">
        <v>0.3</v>
      </c>
      <c r="AD782" s="150" t="s">
        <v>164</v>
      </c>
      <c r="AE782" s="153" t="s">
        <v>165</v>
      </c>
      <c r="AF782" s="153" t="s">
        <v>166</v>
      </c>
    </row>
    <row r="783" spans="1:32">
      <c r="A783" s="18" t="s">
        <v>1671</v>
      </c>
      <c r="B783" s="19" t="s">
        <v>1672</v>
      </c>
      <c r="C783" s="56">
        <v>1</v>
      </c>
      <c r="D783" s="85" t="s">
        <v>1577</v>
      </c>
      <c r="E783" s="77" t="s">
        <v>1671</v>
      </c>
      <c r="F783" s="85">
        <v>200</v>
      </c>
      <c r="G783" s="32">
        <f t="shared" si="196"/>
        <v>0.03</v>
      </c>
      <c r="H783" s="68">
        <f t="shared" si="190"/>
        <v>194</v>
      </c>
      <c r="I783" s="68"/>
      <c r="J783" s="24"/>
      <c r="K783" s="24"/>
      <c r="L783" s="136" t="s">
        <v>24</v>
      </c>
      <c r="M783" s="128" t="s">
        <v>24</v>
      </c>
      <c r="N783" s="151" t="s">
        <v>164</v>
      </c>
      <c r="O783" s="20" t="s">
        <v>165</v>
      </c>
      <c r="P783" s="153" t="s">
        <v>166</v>
      </c>
      <c r="Q783" s="39" t="s">
        <v>1671</v>
      </c>
      <c r="R783" s="40" t="s">
        <v>1672</v>
      </c>
      <c r="S783" s="64">
        <v>1</v>
      </c>
      <c r="T783" s="87" t="s">
        <v>1577</v>
      </c>
      <c r="U783" s="77" t="s">
        <v>1671</v>
      </c>
      <c r="V783" s="87">
        <v>200</v>
      </c>
      <c r="W783" s="48">
        <f t="shared" si="197"/>
        <v>0.03</v>
      </c>
      <c r="X783" s="68">
        <f t="shared" si="191"/>
        <v>194</v>
      </c>
      <c r="Y783" s="68"/>
      <c r="Z783" s="24"/>
      <c r="AA783" s="24"/>
      <c r="AB783" s="136" t="s">
        <v>24</v>
      </c>
      <c r="AC783" s="128" t="s">
        <v>24</v>
      </c>
      <c r="AD783" s="150" t="s">
        <v>164</v>
      </c>
      <c r="AE783" s="153" t="s">
        <v>165</v>
      </c>
      <c r="AF783" s="153" t="s">
        <v>166</v>
      </c>
    </row>
    <row r="784" spans="1:32">
      <c r="A784" s="18" t="s">
        <v>1673</v>
      </c>
      <c r="B784" s="19" t="s">
        <v>1674</v>
      </c>
      <c r="C784" s="56">
        <v>1</v>
      </c>
      <c r="D784" s="85" t="s">
        <v>1577</v>
      </c>
      <c r="E784" s="77" t="s">
        <v>1673</v>
      </c>
      <c r="F784" s="85">
        <v>40</v>
      </c>
      <c r="G784" s="32">
        <f t="shared" si="196"/>
        <v>0.03</v>
      </c>
      <c r="H784" s="68">
        <f t="shared" si="190"/>
        <v>38.799999999999997</v>
      </c>
      <c r="I784" s="68"/>
      <c r="J784" s="24"/>
      <c r="K784" s="24"/>
      <c r="L784" s="136" t="s">
        <v>24</v>
      </c>
      <c r="M784" s="128" t="s">
        <v>24</v>
      </c>
      <c r="N784" s="151" t="s">
        <v>164</v>
      </c>
      <c r="O784" s="20" t="s">
        <v>165</v>
      </c>
      <c r="P784" s="153" t="s">
        <v>166</v>
      </c>
      <c r="Q784" s="39" t="s">
        <v>1673</v>
      </c>
      <c r="R784" s="40" t="s">
        <v>1674</v>
      </c>
      <c r="S784" s="64">
        <v>1</v>
      </c>
      <c r="T784" s="87" t="s">
        <v>1577</v>
      </c>
      <c r="U784" s="77" t="s">
        <v>1673</v>
      </c>
      <c r="V784" s="87">
        <v>40</v>
      </c>
      <c r="W784" s="48">
        <f t="shared" si="197"/>
        <v>0.03</v>
      </c>
      <c r="X784" s="68">
        <f t="shared" si="191"/>
        <v>38.799999999999997</v>
      </c>
      <c r="Y784" s="68"/>
      <c r="Z784" s="24"/>
      <c r="AA784" s="24"/>
      <c r="AB784" s="136" t="s">
        <v>24</v>
      </c>
      <c r="AC784" s="128" t="s">
        <v>24</v>
      </c>
      <c r="AD784" s="150" t="s">
        <v>164</v>
      </c>
      <c r="AE784" s="153" t="s">
        <v>165</v>
      </c>
      <c r="AF784" s="153" t="s">
        <v>166</v>
      </c>
    </row>
    <row r="785" spans="1:32">
      <c r="A785" s="18" t="s">
        <v>1675</v>
      </c>
      <c r="B785" s="19" t="s">
        <v>1676</v>
      </c>
      <c r="C785" s="56">
        <v>1</v>
      </c>
      <c r="D785" s="85" t="s">
        <v>1577</v>
      </c>
      <c r="E785" s="77" t="s">
        <v>1675</v>
      </c>
      <c r="F785" s="85">
        <v>180</v>
      </c>
      <c r="G785" s="32">
        <f t="shared" si="196"/>
        <v>0.03</v>
      </c>
      <c r="H785" s="68">
        <f t="shared" si="190"/>
        <v>174.6</v>
      </c>
      <c r="I785" s="68"/>
      <c r="J785" s="24"/>
      <c r="K785" s="24"/>
      <c r="L785" s="136" t="s">
        <v>24</v>
      </c>
      <c r="M785" s="128" t="s">
        <v>24</v>
      </c>
      <c r="N785" s="151" t="s">
        <v>164</v>
      </c>
      <c r="O785" s="20" t="s">
        <v>165</v>
      </c>
      <c r="P785" s="153" t="s">
        <v>166</v>
      </c>
      <c r="Q785" s="39" t="s">
        <v>1675</v>
      </c>
      <c r="R785" s="40" t="s">
        <v>1676</v>
      </c>
      <c r="S785" s="64">
        <v>1</v>
      </c>
      <c r="T785" s="87" t="s">
        <v>1577</v>
      </c>
      <c r="U785" s="77" t="s">
        <v>1675</v>
      </c>
      <c r="V785" s="87">
        <v>180</v>
      </c>
      <c r="W785" s="48">
        <f t="shared" si="197"/>
        <v>0.03</v>
      </c>
      <c r="X785" s="68">
        <f t="shared" si="191"/>
        <v>174.6</v>
      </c>
      <c r="Y785" s="68"/>
      <c r="Z785" s="24"/>
      <c r="AA785" s="24"/>
      <c r="AB785" s="136" t="s">
        <v>24</v>
      </c>
      <c r="AC785" s="128" t="s">
        <v>24</v>
      </c>
      <c r="AD785" s="150" t="s">
        <v>164</v>
      </c>
      <c r="AE785" s="153" t="s">
        <v>165</v>
      </c>
      <c r="AF785" s="153" t="s">
        <v>166</v>
      </c>
    </row>
    <row r="786" spans="1:32">
      <c r="A786" s="18" t="s">
        <v>1677</v>
      </c>
      <c r="B786" s="19" t="s">
        <v>1678</v>
      </c>
      <c r="C786" s="56">
        <v>1</v>
      </c>
      <c r="D786" s="85" t="s">
        <v>1577</v>
      </c>
      <c r="E786" s="77" t="s">
        <v>1677</v>
      </c>
      <c r="F786" s="85">
        <v>198</v>
      </c>
      <c r="G786" s="32">
        <f t="shared" si="196"/>
        <v>0.03</v>
      </c>
      <c r="H786" s="68">
        <f t="shared" si="190"/>
        <v>192.06</v>
      </c>
      <c r="I786" s="68"/>
      <c r="J786" s="24"/>
      <c r="K786" s="24"/>
      <c r="L786" s="136" t="s">
        <v>24</v>
      </c>
      <c r="M786" s="128" t="s">
        <v>24</v>
      </c>
      <c r="N786" s="151" t="s">
        <v>164</v>
      </c>
      <c r="O786" s="20" t="s">
        <v>165</v>
      </c>
      <c r="P786" s="153" t="s">
        <v>166</v>
      </c>
      <c r="Q786" s="39" t="s">
        <v>1677</v>
      </c>
      <c r="R786" s="40" t="s">
        <v>1678</v>
      </c>
      <c r="S786" s="64">
        <v>1</v>
      </c>
      <c r="T786" s="87" t="s">
        <v>1577</v>
      </c>
      <c r="U786" s="77" t="s">
        <v>1677</v>
      </c>
      <c r="V786" s="87">
        <v>198</v>
      </c>
      <c r="W786" s="48">
        <f t="shared" si="197"/>
        <v>0.03</v>
      </c>
      <c r="X786" s="68">
        <f t="shared" si="191"/>
        <v>192.06</v>
      </c>
      <c r="Y786" s="68"/>
      <c r="Z786" s="24"/>
      <c r="AA786" s="24"/>
      <c r="AB786" s="136" t="s">
        <v>24</v>
      </c>
      <c r="AC786" s="128" t="s">
        <v>24</v>
      </c>
      <c r="AD786" s="150" t="s">
        <v>164</v>
      </c>
      <c r="AE786" s="153" t="s">
        <v>165</v>
      </c>
      <c r="AF786" s="153" t="s">
        <v>166</v>
      </c>
    </row>
    <row r="787" spans="1:32">
      <c r="A787" s="18" t="s">
        <v>1679</v>
      </c>
      <c r="B787" s="19" t="s">
        <v>1680</v>
      </c>
      <c r="C787" s="56">
        <v>1</v>
      </c>
      <c r="D787" s="85" t="s">
        <v>1577</v>
      </c>
      <c r="E787" s="77" t="s">
        <v>1679</v>
      </c>
      <c r="F787" s="85">
        <v>3190</v>
      </c>
      <c r="G787" s="32">
        <f t="shared" si="196"/>
        <v>0.03</v>
      </c>
      <c r="H787" s="68">
        <f t="shared" si="190"/>
        <v>3094.3</v>
      </c>
      <c r="I787" s="68"/>
      <c r="J787" s="24"/>
      <c r="K787" s="24"/>
      <c r="L787" s="136" t="s">
        <v>24</v>
      </c>
      <c r="M787" s="128">
        <v>4.17</v>
      </c>
      <c r="N787" s="151" t="s">
        <v>164</v>
      </c>
      <c r="O787" s="20" t="s">
        <v>165</v>
      </c>
      <c r="P787" s="153" t="s">
        <v>166</v>
      </c>
      <c r="Q787" s="39" t="s">
        <v>1679</v>
      </c>
      <c r="R787" s="40" t="s">
        <v>1680</v>
      </c>
      <c r="S787" s="64">
        <v>1</v>
      </c>
      <c r="T787" s="87" t="s">
        <v>1577</v>
      </c>
      <c r="U787" s="77" t="s">
        <v>1679</v>
      </c>
      <c r="V787" s="87">
        <v>3190</v>
      </c>
      <c r="W787" s="48">
        <f t="shared" si="197"/>
        <v>0.03</v>
      </c>
      <c r="X787" s="68">
        <f t="shared" si="191"/>
        <v>3094.3</v>
      </c>
      <c r="Y787" s="68"/>
      <c r="Z787" s="24"/>
      <c r="AA787" s="24"/>
      <c r="AB787" s="136" t="s">
        <v>24</v>
      </c>
      <c r="AC787" s="128">
        <v>4.17</v>
      </c>
      <c r="AD787" s="150" t="s">
        <v>164</v>
      </c>
      <c r="AE787" s="153" t="s">
        <v>165</v>
      </c>
      <c r="AF787" s="153" t="s">
        <v>166</v>
      </c>
    </row>
    <row r="788" spans="1:32">
      <c r="A788" s="18" t="s">
        <v>1681</v>
      </c>
      <c r="B788" s="19" t="s">
        <v>1682</v>
      </c>
      <c r="C788" s="56">
        <v>1</v>
      </c>
      <c r="D788" s="85" t="s">
        <v>1577</v>
      </c>
      <c r="E788" s="77" t="s">
        <v>1681</v>
      </c>
      <c r="F788" s="85">
        <v>240</v>
      </c>
      <c r="G788" s="32">
        <f t="shared" si="196"/>
        <v>0.03</v>
      </c>
      <c r="H788" s="68">
        <f t="shared" si="190"/>
        <v>232.8</v>
      </c>
      <c r="I788" s="68"/>
      <c r="J788" s="24"/>
      <c r="K788" s="24"/>
      <c r="L788" s="136" t="s">
        <v>24</v>
      </c>
      <c r="M788" s="128">
        <v>0.6</v>
      </c>
      <c r="N788" s="151" t="s">
        <v>164</v>
      </c>
      <c r="O788" s="20" t="s">
        <v>165</v>
      </c>
      <c r="P788" s="153" t="s">
        <v>166</v>
      </c>
      <c r="Q788" s="39" t="s">
        <v>1681</v>
      </c>
      <c r="R788" s="40" t="s">
        <v>1682</v>
      </c>
      <c r="S788" s="64">
        <v>1</v>
      </c>
      <c r="T788" s="87" t="s">
        <v>1577</v>
      </c>
      <c r="U788" s="77" t="s">
        <v>1681</v>
      </c>
      <c r="V788" s="87">
        <v>240</v>
      </c>
      <c r="W788" s="48">
        <f t="shared" si="197"/>
        <v>0.03</v>
      </c>
      <c r="X788" s="68">
        <f t="shared" si="191"/>
        <v>232.8</v>
      </c>
      <c r="Y788" s="68"/>
      <c r="Z788" s="24"/>
      <c r="AA788" s="24"/>
      <c r="AB788" s="136" t="s">
        <v>24</v>
      </c>
      <c r="AC788" s="128">
        <v>0.6</v>
      </c>
      <c r="AD788" s="150" t="s">
        <v>164</v>
      </c>
      <c r="AE788" s="153" t="s">
        <v>165</v>
      </c>
      <c r="AF788" s="153" t="s">
        <v>166</v>
      </c>
    </row>
    <row r="789" spans="1:32">
      <c r="A789" s="18" t="s">
        <v>1683</v>
      </c>
      <c r="B789" s="19" t="s">
        <v>1672</v>
      </c>
      <c r="C789" s="56">
        <v>1</v>
      </c>
      <c r="D789" s="85" t="s">
        <v>1577</v>
      </c>
      <c r="E789" s="77" t="s">
        <v>1683</v>
      </c>
      <c r="F789" s="85">
        <v>300</v>
      </c>
      <c r="G789" s="32">
        <f t="shared" si="196"/>
        <v>0.03</v>
      </c>
      <c r="H789" s="68">
        <f t="shared" ref="H789:H818" si="198">F789-(F789*G789)</f>
        <v>291</v>
      </c>
      <c r="I789" s="68"/>
      <c r="J789" s="24"/>
      <c r="K789" s="24"/>
      <c r="L789" s="136" t="s">
        <v>24</v>
      </c>
      <c r="M789" s="128" t="s">
        <v>24</v>
      </c>
      <c r="N789" s="151" t="s">
        <v>164</v>
      </c>
      <c r="O789" s="20" t="s">
        <v>165</v>
      </c>
      <c r="P789" s="153" t="s">
        <v>166</v>
      </c>
      <c r="Q789" s="39" t="s">
        <v>1683</v>
      </c>
      <c r="R789" s="40" t="s">
        <v>1672</v>
      </c>
      <c r="S789" s="64">
        <v>1</v>
      </c>
      <c r="T789" s="87" t="s">
        <v>1577</v>
      </c>
      <c r="U789" s="77" t="s">
        <v>1683</v>
      </c>
      <c r="V789" s="87">
        <v>300</v>
      </c>
      <c r="W789" s="48">
        <f t="shared" si="197"/>
        <v>0.03</v>
      </c>
      <c r="X789" s="68">
        <f t="shared" si="191"/>
        <v>291</v>
      </c>
      <c r="Y789" s="68"/>
      <c r="Z789" s="24"/>
      <c r="AA789" s="24"/>
      <c r="AB789" s="136" t="s">
        <v>24</v>
      </c>
      <c r="AC789" s="128" t="s">
        <v>24</v>
      </c>
      <c r="AD789" s="150" t="s">
        <v>164</v>
      </c>
      <c r="AE789" s="153" t="s">
        <v>165</v>
      </c>
      <c r="AF789" s="153" t="s">
        <v>166</v>
      </c>
    </row>
    <row r="790" spans="1:32">
      <c r="A790" s="18" t="s">
        <v>1684</v>
      </c>
      <c r="B790" s="19" t="s">
        <v>1674</v>
      </c>
      <c r="C790" s="56">
        <v>1</v>
      </c>
      <c r="D790" s="85" t="s">
        <v>1577</v>
      </c>
      <c r="E790" s="77" t="s">
        <v>1684</v>
      </c>
      <c r="F790" s="85">
        <v>80</v>
      </c>
      <c r="G790" s="32">
        <f t="shared" si="196"/>
        <v>0.03</v>
      </c>
      <c r="H790" s="68">
        <f t="shared" si="198"/>
        <v>77.599999999999994</v>
      </c>
      <c r="I790" s="68"/>
      <c r="J790" s="24"/>
      <c r="K790" s="24"/>
      <c r="L790" s="136" t="s">
        <v>24</v>
      </c>
      <c r="M790" s="128" t="s">
        <v>24</v>
      </c>
      <c r="N790" s="151" t="s">
        <v>164</v>
      </c>
      <c r="O790" s="20" t="s">
        <v>165</v>
      </c>
      <c r="P790" s="153" t="s">
        <v>166</v>
      </c>
      <c r="Q790" s="39" t="s">
        <v>1684</v>
      </c>
      <c r="R790" s="40" t="s">
        <v>1674</v>
      </c>
      <c r="S790" s="64">
        <v>1</v>
      </c>
      <c r="T790" s="87" t="s">
        <v>1577</v>
      </c>
      <c r="U790" s="77" t="s">
        <v>1684</v>
      </c>
      <c r="V790" s="87">
        <v>80</v>
      </c>
      <c r="W790" s="48">
        <f t="shared" si="197"/>
        <v>0.03</v>
      </c>
      <c r="X790" s="68">
        <f t="shared" si="191"/>
        <v>77.599999999999994</v>
      </c>
      <c r="Y790" s="68"/>
      <c r="Z790" s="24"/>
      <c r="AA790" s="24"/>
      <c r="AB790" s="136" t="s">
        <v>24</v>
      </c>
      <c r="AC790" s="128" t="s">
        <v>24</v>
      </c>
      <c r="AD790" s="150" t="s">
        <v>164</v>
      </c>
      <c r="AE790" s="153" t="s">
        <v>165</v>
      </c>
      <c r="AF790" s="153" t="s">
        <v>166</v>
      </c>
    </row>
    <row r="791" spans="1:32">
      <c r="A791" s="18" t="s">
        <v>1685</v>
      </c>
      <c r="B791" s="19" t="s">
        <v>1686</v>
      </c>
      <c r="C791" s="56">
        <v>1</v>
      </c>
      <c r="D791" s="85" t="s">
        <v>1577</v>
      </c>
      <c r="E791" s="77" t="s">
        <v>1685</v>
      </c>
      <c r="F791" s="85">
        <v>540</v>
      </c>
      <c r="G791" s="32">
        <f>rv_7</f>
        <v>7.0000000000000007E-2</v>
      </c>
      <c r="H791" s="68">
        <f t="shared" si="198"/>
        <v>502.2</v>
      </c>
      <c r="I791" s="68"/>
      <c r="J791" s="24"/>
      <c r="K791" s="24"/>
      <c r="L791" s="137" t="s">
        <v>24</v>
      </c>
      <c r="M791" s="128" t="s">
        <v>24</v>
      </c>
      <c r="N791" s="151" t="s">
        <v>164</v>
      </c>
      <c r="O791" s="153" t="s">
        <v>165</v>
      </c>
      <c r="P791" s="153" t="s">
        <v>166</v>
      </c>
      <c r="Q791" s="39" t="s">
        <v>1685</v>
      </c>
      <c r="R791" s="40" t="s">
        <v>1686</v>
      </c>
      <c r="S791" s="64">
        <v>1</v>
      </c>
      <c r="T791" s="87" t="s">
        <v>1577</v>
      </c>
      <c r="U791" s="77" t="s">
        <v>1685</v>
      </c>
      <c r="V791" s="87">
        <v>540</v>
      </c>
      <c r="W791" s="48">
        <f>rv_7</f>
        <v>7.0000000000000007E-2</v>
      </c>
      <c r="X791" s="68">
        <f t="shared" si="191"/>
        <v>502.2</v>
      </c>
      <c r="Y791" s="68"/>
      <c r="Z791" s="24"/>
      <c r="AA791" s="24"/>
      <c r="AB791" s="137" t="s">
        <v>24</v>
      </c>
      <c r="AC791" s="128" t="s">
        <v>24</v>
      </c>
      <c r="AD791" s="150" t="s">
        <v>164</v>
      </c>
      <c r="AE791" s="153" t="s">
        <v>165</v>
      </c>
      <c r="AF791" s="153" t="s">
        <v>166</v>
      </c>
    </row>
    <row r="792" spans="1:32">
      <c r="A792" s="18" t="s">
        <v>1687</v>
      </c>
      <c r="B792" s="19" t="s">
        <v>1688</v>
      </c>
      <c r="C792" s="56">
        <v>1</v>
      </c>
      <c r="D792" s="85" t="s">
        <v>1577</v>
      </c>
      <c r="E792" s="77" t="s">
        <v>1687</v>
      </c>
      <c r="F792" s="85">
        <v>3990</v>
      </c>
      <c r="G792" s="32">
        <f t="shared" ref="G792:G810" si="199">rv_3</f>
        <v>0.03</v>
      </c>
      <c r="H792" s="68">
        <f t="shared" si="198"/>
        <v>3870.3</v>
      </c>
      <c r="I792" s="68"/>
      <c r="J792" s="24"/>
      <c r="K792" s="24"/>
      <c r="L792" s="136" t="s">
        <v>24</v>
      </c>
      <c r="M792" s="128">
        <v>4.17</v>
      </c>
      <c r="N792" s="151" t="s">
        <v>164</v>
      </c>
      <c r="O792" s="20" t="s">
        <v>165</v>
      </c>
      <c r="P792" s="153" t="s">
        <v>166</v>
      </c>
      <c r="Q792" s="39" t="s">
        <v>1687</v>
      </c>
      <c r="R792" s="40" t="s">
        <v>1688</v>
      </c>
      <c r="S792" s="64">
        <v>1</v>
      </c>
      <c r="T792" s="87" t="s">
        <v>1577</v>
      </c>
      <c r="U792" s="77" t="s">
        <v>1687</v>
      </c>
      <c r="V792" s="87">
        <v>3990</v>
      </c>
      <c r="W792" s="48">
        <f t="shared" ref="W792:W810" si="200">rv_3</f>
        <v>0.03</v>
      </c>
      <c r="X792" s="68">
        <f t="shared" si="191"/>
        <v>3870.3</v>
      </c>
      <c r="Y792" s="68"/>
      <c r="Z792" s="24"/>
      <c r="AA792" s="24"/>
      <c r="AB792" s="136" t="s">
        <v>24</v>
      </c>
      <c r="AC792" s="128">
        <v>4.17</v>
      </c>
      <c r="AD792" s="150" t="s">
        <v>164</v>
      </c>
      <c r="AE792" s="153" t="s">
        <v>165</v>
      </c>
      <c r="AF792" s="153" t="s">
        <v>166</v>
      </c>
    </row>
    <row r="793" spans="1:32">
      <c r="A793" s="18" t="s">
        <v>1689</v>
      </c>
      <c r="B793" s="19" t="s">
        <v>1690</v>
      </c>
      <c r="C793" s="56">
        <v>1</v>
      </c>
      <c r="D793" s="85" t="s">
        <v>1577</v>
      </c>
      <c r="E793" s="77" t="s">
        <v>1689</v>
      </c>
      <c r="F793" s="85">
        <v>384</v>
      </c>
      <c r="G793" s="32">
        <f t="shared" si="199"/>
        <v>0.03</v>
      </c>
      <c r="H793" s="68">
        <f t="shared" si="198"/>
        <v>372.48</v>
      </c>
      <c r="I793" s="68"/>
      <c r="J793" s="24"/>
      <c r="K793" s="24"/>
      <c r="L793" s="136" t="s">
        <v>24</v>
      </c>
      <c r="M793" s="128">
        <v>0.96</v>
      </c>
      <c r="N793" s="151" t="s">
        <v>164</v>
      </c>
      <c r="O793" s="20" t="s">
        <v>165</v>
      </c>
      <c r="P793" s="153" t="s">
        <v>166</v>
      </c>
      <c r="Q793" s="39" t="s">
        <v>1689</v>
      </c>
      <c r="R793" s="40" t="s">
        <v>1690</v>
      </c>
      <c r="S793" s="64">
        <v>1</v>
      </c>
      <c r="T793" s="87" t="s">
        <v>1577</v>
      </c>
      <c r="U793" s="77" t="s">
        <v>1689</v>
      </c>
      <c r="V793" s="87">
        <v>384</v>
      </c>
      <c r="W793" s="48">
        <f t="shared" si="200"/>
        <v>0.03</v>
      </c>
      <c r="X793" s="68">
        <f t="shared" si="191"/>
        <v>372.48</v>
      </c>
      <c r="Y793" s="68"/>
      <c r="Z793" s="24"/>
      <c r="AA793" s="24"/>
      <c r="AB793" s="136" t="s">
        <v>24</v>
      </c>
      <c r="AC793" s="128">
        <v>0.96</v>
      </c>
      <c r="AD793" s="150" t="s">
        <v>164</v>
      </c>
      <c r="AE793" s="153" t="s">
        <v>165</v>
      </c>
      <c r="AF793" s="153" t="s">
        <v>166</v>
      </c>
    </row>
    <row r="794" spans="1:32">
      <c r="A794" s="18" t="s">
        <v>1691</v>
      </c>
      <c r="B794" s="19" t="s">
        <v>1692</v>
      </c>
      <c r="C794" s="56">
        <v>1</v>
      </c>
      <c r="D794" s="85" t="s">
        <v>1577</v>
      </c>
      <c r="E794" s="77" t="s">
        <v>1691</v>
      </c>
      <c r="F794" s="85">
        <v>400</v>
      </c>
      <c r="G794" s="32">
        <f t="shared" si="199"/>
        <v>0.03</v>
      </c>
      <c r="H794" s="68">
        <f t="shared" si="198"/>
        <v>388</v>
      </c>
      <c r="I794" s="68"/>
      <c r="J794" s="24"/>
      <c r="K794" s="24"/>
      <c r="L794" s="136" t="s">
        <v>24</v>
      </c>
      <c r="M794" s="128" t="s">
        <v>24</v>
      </c>
      <c r="N794" s="151" t="s">
        <v>164</v>
      </c>
      <c r="O794" s="20" t="s">
        <v>165</v>
      </c>
      <c r="P794" s="153" t="s">
        <v>166</v>
      </c>
      <c r="Q794" s="39" t="s">
        <v>1691</v>
      </c>
      <c r="R794" s="40" t="s">
        <v>1692</v>
      </c>
      <c r="S794" s="64">
        <v>1</v>
      </c>
      <c r="T794" s="87" t="s">
        <v>1577</v>
      </c>
      <c r="U794" s="77" t="s">
        <v>1691</v>
      </c>
      <c r="V794" s="87">
        <v>400</v>
      </c>
      <c r="W794" s="48">
        <f t="shared" si="200"/>
        <v>0.03</v>
      </c>
      <c r="X794" s="68">
        <f t="shared" si="191"/>
        <v>388</v>
      </c>
      <c r="Y794" s="68"/>
      <c r="Z794" s="24"/>
      <c r="AA794" s="24"/>
      <c r="AB794" s="136" t="s">
        <v>24</v>
      </c>
      <c r="AC794" s="128" t="s">
        <v>24</v>
      </c>
      <c r="AD794" s="150" t="s">
        <v>164</v>
      </c>
      <c r="AE794" s="153" t="s">
        <v>165</v>
      </c>
      <c r="AF794" s="153" t="s">
        <v>166</v>
      </c>
    </row>
    <row r="795" spans="1:32">
      <c r="A795" s="18" t="s">
        <v>1693</v>
      </c>
      <c r="B795" s="19" t="s">
        <v>1672</v>
      </c>
      <c r="C795" s="56">
        <v>1</v>
      </c>
      <c r="D795" s="85" t="s">
        <v>1577</v>
      </c>
      <c r="E795" s="77" t="s">
        <v>1693</v>
      </c>
      <c r="F795" s="85">
        <v>400</v>
      </c>
      <c r="G795" s="32">
        <f t="shared" si="199"/>
        <v>0.03</v>
      </c>
      <c r="H795" s="68">
        <f t="shared" si="198"/>
        <v>388</v>
      </c>
      <c r="I795" s="68"/>
      <c r="J795" s="24"/>
      <c r="K795" s="24"/>
      <c r="L795" s="136" t="s">
        <v>24</v>
      </c>
      <c r="M795" s="128" t="s">
        <v>24</v>
      </c>
      <c r="N795" s="151" t="s">
        <v>164</v>
      </c>
      <c r="O795" s="20" t="s">
        <v>165</v>
      </c>
      <c r="P795" s="153" t="s">
        <v>166</v>
      </c>
      <c r="Q795" s="39" t="s">
        <v>1693</v>
      </c>
      <c r="R795" s="40" t="s">
        <v>1672</v>
      </c>
      <c r="S795" s="64">
        <v>1</v>
      </c>
      <c r="T795" s="87" t="s">
        <v>1577</v>
      </c>
      <c r="U795" s="77" t="s">
        <v>1693</v>
      </c>
      <c r="V795" s="87">
        <v>400</v>
      </c>
      <c r="W795" s="48">
        <f t="shared" si="200"/>
        <v>0.03</v>
      </c>
      <c r="X795" s="68">
        <f t="shared" si="191"/>
        <v>388</v>
      </c>
      <c r="Y795" s="68"/>
      <c r="Z795" s="24"/>
      <c r="AA795" s="24"/>
      <c r="AB795" s="136" t="s">
        <v>24</v>
      </c>
      <c r="AC795" s="128" t="s">
        <v>24</v>
      </c>
      <c r="AD795" s="150" t="s">
        <v>164</v>
      </c>
      <c r="AE795" s="153" t="s">
        <v>165</v>
      </c>
      <c r="AF795" s="153" t="s">
        <v>166</v>
      </c>
    </row>
    <row r="796" spans="1:32">
      <c r="A796" s="18" t="s">
        <v>1694</v>
      </c>
      <c r="B796" s="19" t="s">
        <v>1695</v>
      </c>
      <c r="C796" s="56">
        <v>1</v>
      </c>
      <c r="D796" s="85" t="s">
        <v>1577</v>
      </c>
      <c r="E796" s="77" t="s">
        <v>1694</v>
      </c>
      <c r="F796" s="85">
        <v>120</v>
      </c>
      <c r="G796" s="32">
        <f t="shared" si="199"/>
        <v>0.03</v>
      </c>
      <c r="H796" s="68">
        <f t="shared" si="198"/>
        <v>116.4</v>
      </c>
      <c r="I796" s="68"/>
      <c r="J796" s="24"/>
      <c r="K796" s="24"/>
      <c r="L796" s="136" t="s">
        <v>24</v>
      </c>
      <c r="M796" s="128" t="s">
        <v>24</v>
      </c>
      <c r="N796" s="151" t="s">
        <v>164</v>
      </c>
      <c r="O796" s="20" t="s">
        <v>165</v>
      </c>
      <c r="P796" s="153" t="s">
        <v>166</v>
      </c>
      <c r="Q796" s="39" t="s">
        <v>1694</v>
      </c>
      <c r="R796" s="40" t="s">
        <v>1695</v>
      </c>
      <c r="S796" s="64">
        <v>1</v>
      </c>
      <c r="T796" s="87" t="s">
        <v>1577</v>
      </c>
      <c r="U796" s="77" t="s">
        <v>1694</v>
      </c>
      <c r="V796" s="87">
        <v>120</v>
      </c>
      <c r="W796" s="48">
        <f t="shared" si="200"/>
        <v>0.03</v>
      </c>
      <c r="X796" s="68">
        <f t="shared" si="191"/>
        <v>116.4</v>
      </c>
      <c r="Y796" s="68"/>
      <c r="Z796" s="24"/>
      <c r="AA796" s="24"/>
      <c r="AB796" s="136" t="s">
        <v>24</v>
      </c>
      <c r="AC796" s="128" t="s">
        <v>24</v>
      </c>
      <c r="AD796" s="150" t="s">
        <v>164</v>
      </c>
      <c r="AE796" s="153" t="s">
        <v>165</v>
      </c>
      <c r="AF796" s="153" t="s">
        <v>166</v>
      </c>
    </row>
    <row r="797" spans="1:32">
      <c r="A797" s="18" t="s">
        <v>1696</v>
      </c>
      <c r="B797" s="19" t="s">
        <v>1697</v>
      </c>
      <c r="C797" s="56">
        <v>1</v>
      </c>
      <c r="D797" s="85" t="s">
        <v>1577</v>
      </c>
      <c r="E797" s="77" t="s">
        <v>1696</v>
      </c>
      <c r="F797" s="85">
        <v>4880</v>
      </c>
      <c r="G797" s="32">
        <f t="shared" si="199"/>
        <v>0.03</v>
      </c>
      <c r="H797" s="68">
        <f t="shared" si="198"/>
        <v>4733.6000000000004</v>
      </c>
      <c r="I797" s="68"/>
      <c r="J797" s="24"/>
      <c r="K797" s="24"/>
      <c r="L797" s="136" t="s">
        <v>24</v>
      </c>
      <c r="M797" s="128">
        <v>4.17</v>
      </c>
      <c r="N797" s="151" t="s">
        <v>164</v>
      </c>
      <c r="O797" s="20" t="s">
        <v>165</v>
      </c>
      <c r="P797" s="153" t="s">
        <v>166</v>
      </c>
      <c r="Q797" s="39" t="s">
        <v>1696</v>
      </c>
      <c r="R797" s="40" t="s">
        <v>1697</v>
      </c>
      <c r="S797" s="64">
        <v>1</v>
      </c>
      <c r="T797" s="87" t="s">
        <v>1577</v>
      </c>
      <c r="U797" s="77" t="s">
        <v>1696</v>
      </c>
      <c r="V797" s="87">
        <v>4880</v>
      </c>
      <c r="W797" s="48">
        <f t="shared" si="200"/>
        <v>0.03</v>
      </c>
      <c r="X797" s="68">
        <f t="shared" si="191"/>
        <v>4733.6000000000004</v>
      </c>
      <c r="Y797" s="68"/>
      <c r="Z797" s="24"/>
      <c r="AA797" s="24"/>
      <c r="AB797" s="136" t="s">
        <v>24</v>
      </c>
      <c r="AC797" s="128">
        <v>4.17</v>
      </c>
      <c r="AD797" s="150" t="s">
        <v>164</v>
      </c>
      <c r="AE797" s="153" t="s">
        <v>165</v>
      </c>
      <c r="AF797" s="153" t="s">
        <v>166</v>
      </c>
    </row>
    <row r="798" spans="1:32">
      <c r="A798" s="18" t="s">
        <v>1698</v>
      </c>
      <c r="B798" s="19" t="s">
        <v>1699</v>
      </c>
      <c r="C798" s="56">
        <v>1</v>
      </c>
      <c r="D798" s="85" t="s">
        <v>1577</v>
      </c>
      <c r="E798" s="77" t="s">
        <v>1698</v>
      </c>
      <c r="F798" s="85">
        <v>480</v>
      </c>
      <c r="G798" s="32">
        <f t="shared" si="199"/>
        <v>0.03</v>
      </c>
      <c r="H798" s="68">
        <f t="shared" si="198"/>
        <v>465.6</v>
      </c>
      <c r="I798" s="68"/>
      <c r="J798" s="24"/>
      <c r="K798" s="24"/>
      <c r="L798" s="136" t="s">
        <v>24</v>
      </c>
      <c r="M798" s="128">
        <v>1.2</v>
      </c>
      <c r="N798" s="151" t="s">
        <v>164</v>
      </c>
      <c r="O798" s="20" t="s">
        <v>165</v>
      </c>
      <c r="P798" s="153" t="s">
        <v>166</v>
      </c>
      <c r="Q798" s="39" t="s">
        <v>1698</v>
      </c>
      <c r="R798" s="40" t="s">
        <v>1699</v>
      </c>
      <c r="S798" s="64">
        <v>1</v>
      </c>
      <c r="T798" s="87" t="s">
        <v>1577</v>
      </c>
      <c r="U798" s="77" t="s">
        <v>1698</v>
      </c>
      <c r="V798" s="87">
        <v>480</v>
      </c>
      <c r="W798" s="48">
        <f t="shared" si="200"/>
        <v>0.03</v>
      </c>
      <c r="X798" s="68">
        <f t="shared" si="191"/>
        <v>465.6</v>
      </c>
      <c r="Y798" s="68"/>
      <c r="Z798" s="24"/>
      <c r="AA798" s="24"/>
      <c r="AB798" s="136" t="s">
        <v>24</v>
      </c>
      <c r="AC798" s="128">
        <v>1.2</v>
      </c>
      <c r="AD798" s="150" t="s">
        <v>164</v>
      </c>
      <c r="AE798" s="153" t="s">
        <v>165</v>
      </c>
      <c r="AF798" s="153" t="s">
        <v>166</v>
      </c>
    </row>
    <row r="799" spans="1:32">
      <c r="A799" s="18" t="s">
        <v>1700</v>
      </c>
      <c r="B799" s="19" t="s">
        <v>1672</v>
      </c>
      <c r="C799" s="56">
        <v>1</v>
      </c>
      <c r="D799" s="85" t="s">
        <v>1577</v>
      </c>
      <c r="E799" s="77" t="s">
        <v>1700</v>
      </c>
      <c r="F799" s="85">
        <v>300</v>
      </c>
      <c r="G799" s="32">
        <f t="shared" si="199"/>
        <v>0.03</v>
      </c>
      <c r="H799" s="68">
        <f t="shared" si="198"/>
        <v>291</v>
      </c>
      <c r="I799" s="68"/>
      <c r="J799" s="24"/>
      <c r="K799" s="24"/>
      <c r="L799" s="136" t="s">
        <v>24</v>
      </c>
      <c r="M799" s="128" t="s">
        <v>24</v>
      </c>
      <c r="N799" s="151" t="s">
        <v>164</v>
      </c>
      <c r="O799" s="20" t="s">
        <v>165</v>
      </c>
      <c r="P799" s="153" t="s">
        <v>166</v>
      </c>
      <c r="Q799" s="39" t="s">
        <v>1700</v>
      </c>
      <c r="R799" s="40" t="s">
        <v>1672</v>
      </c>
      <c r="S799" s="64">
        <v>1</v>
      </c>
      <c r="T799" s="87" t="s">
        <v>1577</v>
      </c>
      <c r="U799" s="77" t="s">
        <v>1700</v>
      </c>
      <c r="V799" s="87">
        <v>300</v>
      </c>
      <c r="W799" s="48">
        <f t="shared" si="200"/>
        <v>0.03</v>
      </c>
      <c r="X799" s="68">
        <f t="shared" si="191"/>
        <v>291</v>
      </c>
      <c r="Y799" s="68"/>
      <c r="Z799" s="24"/>
      <c r="AA799" s="24"/>
      <c r="AB799" s="136" t="s">
        <v>24</v>
      </c>
      <c r="AC799" s="128" t="s">
        <v>24</v>
      </c>
      <c r="AD799" s="150" t="s">
        <v>164</v>
      </c>
      <c r="AE799" s="153" t="s">
        <v>165</v>
      </c>
      <c r="AF799" s="153" t="s">
        <v>166</v>
      </c>
    </row>
    <row r="800" spans="1:32">
      <c r="A800" s="18" t="s">
        <v>1701</v>
      </c>
      <c r="B800" s="19" t="s">
        <v>1674</v>
      </c>
      <c r="C800" s="56">
        <v>1</v>
      </c>
      <c r="D800" s="85" t="s">
        <v>1577</v>
      </c>
      <c r="E800" s="77" t="s">
        <v>1701</v>
      </c>
      <c r="F800" s="85">
        <v>160</v>
      </c>
      <c r="G800" s="32">
        <f t="shared" si="199"/>
        <v>0.03</v>
      </c>
      <c r="H800" s="68">
        <f t="shared" si="198"/>
        <v>155.19999999999999</v>
      </c>
      <c r="I800" s="68"/>
      <c r="J800" s="24"/>
      <c r="K800" s="24"/>
      <c r="L800" s="136" t="s">
        <v>24</v>
      </c>
      <c r="M800" s="128" t="s">
        <v>24</v>
      </c>
      <c r="N800" s="151" t="s">
        <v>164</v>
      </c>
      <c r="O800" s="20" t="s">
        <v>165</v>
      </c>
      <c r="P800" s="153" t="s">
        <v>166</v>
      </c>
      <c r="Q800" s="39" t="s">
        <v>1701</v>
      </c>
      <c r="R800" s="40" t="s">
        <v>1674</v>
      </c>
      <c r="S800" s="64">
        <v>1</v>
      </c>
      <c r="T800" s="87" t="s">
        <v>1577</v>
      </c>
      <c r="U800" s="77" t="s">
        <v>1701</v>
      </c>
      <c r="V800" s="87">
        <v>160</v>
      </c>
      <c r="W800" s="48">
        <f t="shared" si="200"/>
        <v>0.03</v>
      </c>
      <c r="X800" s="68">
        <f t="shared" si="191"/>
        <v>155.19999999999999</v>
      </c>
      <c r="Y800" s="68"/>
      <c r="Z800" s="24"/>
      <c r="AA800" s="24"/>
      <c r="AB800" s="136" t="s">
        <v>24</v>
      </c>
      <c r="AC800" s="128" t="s">
        <v>24</v>
      </c>
      <c r="AD800" s="150" t="s">
        <v>164</v>
      </c>
      <c r="AE800" s="153" t="s">
        <v>165</v>
      </c>
      <c r="AF800" s="153" t="s">
        <v>166</v>
      </c>
    </row>
    <row r="801" spans="1:32">
      <c r="A801" s="18" t="s">
        <v>1702</v>
      </c>
      <c r="B801" s="19" t="s">
        <v>1703</v>
      </c>
      <c r="C801" s="56">
        <v>1</v>
      </c>
      <c r="D801" s="85" t="s">
        <v>1577</v>
      </c>
      <c r="E801" s="77" t="s">
        <v>1702</v>
      </c>
      <c r="F801" s="85">
        <v>6380</v>
      </c>
      <c r="G801" s="32">
        <f t="shared" si="199"/>
        <v>0.03</v>
      </c>
      <c r="H801" s="68">
        <f t="shared" si="198"/>
        <v>6188.6</v>
      </c>
      <c r="I801" s="68"/>
      <c r="J801" s="24"/>
      <c r="K801" s="24"/>
      <c r="L801" s="136" t="s">
        <v>24</v>
      </c>
      <c r="M801" s="128">
        <v>4.17</v>
      </c>
      <c r="N801" s="151" t="s">
        <v>164</v>
      </c>
      <c r="O801" s="20" t="s">
        <v>165</v>
      </c>
      <c r="P801" s="153" t="s">
        <v>166</v>
      </c>
      <c r="Q801" s="39" t="s">
        <v>1702</v>
      </c>
      <c r="R801" s="40" t="s">
        <v>1703</v>
      </c>
      <c r="S801" s="64">
        <v>1</v>
      </c>
      <c r="T801" s="87" t="s">
        <v>1577</v>
      </c>
      <c r="U801" s="77" t="s">
        <v>1702</v>
      </c>
      <c r="V801" s="87">
        <v>6380</v>
      </c>
      <c r="W801" s="48">
        <f t="shared" si="200"/>
        <v>0.03</v>
      </c>
      <c r="X801" s="68">
        <f t="shared" si="191"/>
        <v>6188.6</v>
      </c>
      <c r="Y801" s="68"/>
      <c r="Z801" s="24"/>
      <c r="AA801" s="24"/>
      <c r="AB801" s="136" t="s">
        <v>24</v>
      </c>
      <c r="AC801" s="128">
        <v>4.17</v>
      </c>
      <c r="AD801" s="150" t="s">
        <v>164</v>
      </c>
      <c r="AE801" s="153" t="s">
        <v>165</v>
      </c>
      <c r="AF801" s="153" t="s">
        <v>166</v>
      </c>
    </row>
    <row r="802" spans="1:32">
      <c r="A802" s="18" t="s">
        <v>1704</v>
      </c>
      <c r="B802" s="19" t="s">
        <v>1705</v>
      </c>
      <c r="C802" s="56">
        <v>1</v>
      </c>
      <c r="D802" s="85" t="s">
        <v>1577</v>
      </c>
      <c r="E802" s="77" t="s">
        <v>1704</v>
      </c>
      <c r="F802" s="85">
        <v>720</v>
      </c>
      <c r="G802" s="32">
        <f t="shared" si="199"/>
        <v>0.03</v>
      </c>
      <c r="H802" s="68">
        <f t="shared" si="198"/>
        <v>698.4</v>
      </c>
      <c r="I802" s="68"/>
      <c r="J802" s="24"/>
      <c r="K802" s="24"/>
      <c r="L802" s="136" t="s">
        <v>24</v>
      </c>
      <c r="M802" s="128">
        <v>1.8</v>
      </c>
      <c r="N802" s="151" t="s">
        <v>164</v>
      </c>
      <c r="O802" s="20" t="s">
        <v>165</v>
      </c>
      <c r="P802" s="153" t="s">
        <v>166</v>
      </c>
      <c r="Q802" s="39" t="s">
        <v>1704</v>
      </c>
      <c r="R802" s="40" t="s">
        <v>1705</v>
      </c>
      <c r="S802" s="64">
        <v>1</v>
      </c>
      <c r="T802" s="87" t="s">
        <v>1577</v>
      </c>
      <c r="U802" s="77" t="s">
        <v>1704</v>
      </c>
      <c r="V802" s="87">
        <v>720</v>
      </c>
      <c r="W802" s="48">
        <f t="shared" si="200"/>
        <v>0.03</v>
      </c>
      <c r="X802" s="68">
        <f t="shared" si="191"/>
        <v>698.4</v>
      </c>
      <c r="Y802" s="68"/>
      <c r="Z802" s="24"/>
      <c r="AA802" s="24"/>
      <c r="AB802" s="136" t="s">
        <v>24</v>
      </c>
      <c r="AC802" s="128">
        <v>1.8</v>
      </c>
      <c r="AD802" s="150" t="s">
        <v>164</v>
      </c>
      <c r="AE802" s="153" t="s">
        <v>165</v>
      </c>
      <c r="AF802" s="153" t="s">
        <v>166</v>
      </c>
    </row>
    <row r="803" spans="1:32">
      <c r="A803" s="18" t="s">
        <v>1706</v>
      </c>
      <c r="B803" s="19" t="s">
        <v>1672</v>
      </c>
      <c r="C803" s="56">
        <v>1</v>
      </c>
      <c r="D803" s="85" t="s">
        <v>1577</v>
      </c>
      <c r="E803" s="77" t="s">
        <v>1706</v>
      </c>
      <c r="F803" s="85">
        <v>420</v>
      </c>
      <c r="G803" s="32">
        <f t="shared" si="199"/>
        <v>0.03</v>
      </c>
      <c r="H803" s="68">
        <f t="shared" si="198"/>
        <v>407.4</v>
      </c>
      <c r="I803" s="68"/>
      <c r="J803" s="24"/>
      <c r="K803" s="24"/>
      <c r="L803" s="136" t="s">
        <v>24</v>
      </c>
      <c r="M803" s="128" t="s">
        <v>24</v>
      </c>
      <c r="N803" s="151" t="s">
        <v>164</v>
      </c>
      <c r="O803" s="20" t="s">
        <v>165</v>
      </c>
      <c r="P803" s="153" t="s">
        <v>166</v>
      </c>
      <c r="Q803" s="39" t="s">
        <v>1706</v>
      </c>
      <c r="R803" s="40" t="s">
        <v>1672</v>
      </c>
      <c r="S803" s="64">
        <v>1</v>
      </c>
      <c r="T803" s="87" t="s">
        <v>1577</v>
      </c>
      <c r="U803" s="77" t="s">
        <v>1706</v>
      </c>
      <c r="V803" s="87">
        <v>420</v>
      </c>
      <c r="W803" s="48">
        <f t="shared" si="200"/>
        <v>0.03</v>
      </c>
      <c r="X803" s="68">
        <f t="shared" si="191"/>
        <v>407.4</v>
      </c>
      <c r="Y803" s="68"/>
      <c r="Z803" s="24"/>
      <c r="AA803" s="24"/>
      <c r="AB803" s="136" t="s">
        <v>24</v>
      </c>
      <c r="AC803" s="128" t="s">
        <v>24</v>
      </c>
      <c r="AD803" s="150" t="s">
        <v>164</v>
      </c>
      <c r="AE803" s="153" t="s">
        <v>165</v>
      </c>
      <c r="AF803" s="153" t="s">
        <v>166</v>
      </c>
    </row>
    <row r="804" spans="1:32">
      <c r="A804" s="18" t="s">
        <v>1707</v>
      </c>
      <c r="B804" s="19" t="s">
        <v>1674</v>
      </c>
      <c r="C804" s="56">
        <v>1</v>
      </c>
      <c r="D804" s="85" t="s">
        <v>1577</v>
      </c>
      <c r="E804" s="77" t="s">
        <v>1707</v>
      </c>
      <c r="F804" s="85">
        <v>240</v>
      </c>
      <c r="G804" s="32">
        <f t="shared" si="199"/>
        <v>0.03</v>
      </c>
      <c r="H804" s="68">
        <f t="shared" si="198"/>
        <v>232.8</v>
      </c>
      <c r="I804" s="68"/>
      <c r="J804" s="24"/>
      <c r="K804" s="24"/>
      <c r="L804" s="136" t="s">
        <v>24</v>
      </c>
      <c r="M804" s="128" t="s">
        <v>24</v>
      </c>
      <c r="N804" s="151" t="s">
        <v>164</v>
      </c>
      <c r="O804" s="20" t="s">
        <v>165</v>
      </c>
      <c r="P804" s="153" t="s">
        <v>166</v>
      </c>
      <c r="Q804" s="39" t="s">
        <v>1707</v>
      </c>
      <c r="R804" s="40" t="s">
        <v>1674</v>
      </c>
      <c r="S804" s="64">
        <v>1</v>
      </c>
      <c r="T804" s="87" t="s">
        <v>1577</v>
      </c>
      <c r="U804" s="77" t="s">
        <v>1707</v>
      </c>
      <c r="V804" s="87">
        <v>240</v>
      </c>
      <c r="W804" s="48">
        <f t="shared" si="200"/>
        <v>0.03</v>
      </c>
      <c r="X804" s="68">
        <f t="shared" si="191"/>
        <v>232.8</v>
      </c>
      <c r="Y804" s="68"/>
      <c r="Z804" s="24"/>
      <c r="AA804" s="24"/>
      <c r="AB804" s="136" t="s">
        <v>24</v>
      </c>
      <c r="AC804" s="128" t="s">
        <v>24</v>
      </c>
      <c r="AD804" s="150" t="s">
        <v>164</v>
      </c>
      <c r="AE804" s="153" t="s">
        <v>165</v>
      </c>
      <c r="AF804" s="153" t="s">
        <v>166</v>
      </c>
    </row>
    <row r="805" spans="1:32">
      <c r="A805" s="18" t="s">
        <v>1708</v>
      </c>
      <c r="B805" s="19" t="s">
        <v>1709</v>
      </c>
      <c r="C805" s="56">
        <v>1</v>
      </c>
      <c r="D805" s="85" t="s">
        <v>1577</v>
      </c>
      <c r="E805" s="77" t="s">
        <v>1708</v>
      </c>
      <c r="F805" s="85">
        <v>200</v>
      </c>
      <c r="G805" s="32">
        <f t="shared" si="199"/>
        <v>0.03</v>
      </c>
      <c r="H805" s="68">
        <f t="shared" si="198"/>
        <v>194</v>
      </c>
      <c r="I805" s="68"/>
      <c r="J805" s="24"/>
      <c r="K805" s="24"/>
      <c r="L805" s="136" t="s">
        <v>24</v>
      </c>
      <c r="M805" s="128" t="s">
        <v>24</v>
      </c>
      <c r="N805" s="151" t="s">
        <v>164</v>
      </c>
      <c r="O805" s="20" t="s">
        <v>165</v>
      </c>
      <c r="P805" s="153" t="s">
        <v>166</v>
      </c>
      <c r="Q805" s="39" t="s">
        <v>1708</v>
      </c>
      <c r="R805" s="40" t="s">
        <v>1709</v>
      </c>
      <c r="S805" s="64">
        <v>1</v>
      </c>
      <c r="T805" s="87" t="s">
        <v>1577</v>
      </c>
      <c r="U805" s="77" t="s">
        <v>1708</v>
      </c>
      <c r="V805" s="87">
        <v>200</v>
      </c>
      <c r="W805" s="48">
        <f t="shared" si="200"/>
        <v>0.03</v>
      </c>
      <c r="X805" s="68">
        <f t="shared" si="191"/>
        <v>194</v>
      </c>
      <c r="Y805" s="68"/>
      <c r="Z805" s="24"/>
      <c r="AA805" s="24"/>
      <c r="AB805" s="136" t="s">
        <v>24</v>
      </c>
      <c r="AC805" s="128" t="s">
        <v>24</v>
      </c>
      <c r="AD805" s="150" t="s">
        <v>164</v>
      </c>
      <c r="AE805" s="153" t="s">
        <v>165</v>
      </c>
      <c r="AF805" s="153" t="s">
        <v>166</v>
      </c>
    </row>
    <row r="806" spans="1:32">
      <c r="A806" s="18" t="s">
        <v>1710</v>
      </c>
      <c r="B806" s="19" t="s">
        <v>1711</v>
      </c>
      <c r="C806" s="56">
        <v>1</v>
      </c>
      <c r="D806" s="85" t="s">
        <v>1577</v>
      </c>
      <c r="E806" s="77" t="s">
        <v>1710</v>
      </c>
      <c r="F806" s="85">
        <v>7690</v>
      </c>
      <c r="G806" s="32">
        <f t="shared" si="199"/>
        <v>0.03</v>
      </c>
      <c r="H806" s="68">
        <f t="shared" si="198"/>
        <v>7459.3</v>
      </c>
      <c r="I806" s="68"/>
      <c r="J806" s="24"/>
      <c r="K806" s="24"/>
      <c r="L806" s="136" t="s">
        <v>24</v>
      </c>
      <c r="M806" s="128">
        <v>4.17</v>
      </c>
      <c r="N806" s="151" t="s">
        <v>164</v>
      </c>
      <c r="O806" s="20" t="s">
        <v>165</v>
      </c>
      <c r="P806" s="153" t="s">
        <v>166</v>
      </c>
      <c r="Q806" s="39" t="s">
        <v>1710</v>
      </c>
      <c r="R806" s="40" t="s">
        <v>1711</v>
      </c>
      <c r="S806" s="64">
        <v>1</v>
      </c>
      <c r="T806" s="87" t="s">
        <v>1577</v>
      </c>
      <c r="U806" s="77" t="s">
        <v>1710</v>
      </c>
      <c r="V806" s="87">
        <v>7690</v>
      </c>
      <c r="W806" s="48">
        <f t="shared" si="200"/>
        <v>0.03</v>
      </c>
      <c r="X806" s="68">
        <f t="shared" si="191"/>
        <v>7459.3</v>
      </c>
      <c r="Y806" s="68"/>
      <c r="Z806" s="24"/>
      <c r="AA806" s="24"/>
      <c r="AB806" s="136" t="s">
        <v>24</v>
      </c>
      <c r="AC806" s="128">
        <v>4.17</v>
      </c>
      <c r="AD806" s="150" t="s">
        <v>164</v>
      </c>
      <c r="AE806" s="153" t="s">
        <v>165</v>
      </c>
      <c r="AF806" s="153" t="s">
        <v>166</v>
      </c>
    </row>
    <row r="807" spans="1:32">
      <c r="A807" s="18" t="s">
        <v>1712</v>
      </c>
      <c r="B807" s="19" t="s">
        <v>1713</v>
      </c>
      <c r="C807" s="56">
        <v>1</v>
      </c>
      <c r="D807" s="85" t="s">
        <v>1577</v>
      </c>
      <c r="E807" s="77" t="s">
        <v>1712</v>
      </c>
      <c r="F807" s="85">
        <v>960</v>
      </c>
      <c r="G807" s="32">
        <f t="shared" si="199"/>
        <v>0.03</v>
      </c>
      <c r="H807" s="68">
        <f t="shared" si="198"/>
        <v>931.2</v>
      </c>
      <c r="I807" s="68"/>
      <c r="J807" s="24"/>
      <c r="K807" s="24"/>
      <c r="L807" s="136" t="s">
        <v>24</v>
      </c>
      <c r="M807" s="128">
        <v>2.4</v>
      </c>
      <c r="N807" s="151" t="s">
        <v>164</v>
      </c>
      <c r="O807" s="20" t="s">
        <v>165</v>
      </c>
      <c r="P807" s="153" t="s">
        <v>166</v>
      </c>
      <c r="Q807" s="39" t="s">
        <v>1712</v>
      </c>
      <c r="R807" s="40" t="s">
        <v>1713</v>
      </c>
      <c r="S807" s="64">
        <v>1</v>
      </c>
      <c r="T807" s="87" t="s">
        <v>1577</v>
      </c>
      <c r="U807" s="77" t="s">
        <v>1712</v>
      </c>
      <c r="V807" s="87">
        <v>960</v>
      </c>
      <c r="W807" s="48">
        <f t="shared" si="200"/>
        <v>0.03</v>
      </c>
      <c r="X807" s="68">
        <f t="shared" si="191"/>
        <v>931.2</v>
      </c>
      <c r="Y807" s="68"/>
      <c r="Z807" s="24"/>
      <c r="AA807" s="24"/>
      <c r="AB807" s="136" t="s">
        <v>24</v>
      </c>
      <c r="AC807" s="128">
        <v>2.4</v>
      </c>
      <c r="AD807" s="150" t="s">
        <v>164</v>
      </c>
      <c r="AE807" s="153" t="s">
        <v>165</v>
      </c>
      <c r="AF807" s="153" t="s">
        <v>166</v>
      </c>
    </row>
    <row r="808" spans="1:32">
      <c r="A808" s="18" t="s">
        <v>1714</v>
      </c>
      <c r="B808" s="19" t="s">
        <v>1672</v>
      </c>
      <c r="C808" s="56">
        <v>1</v>
      </c>
      <c r="D808" s="85" t="s">
        <v>1577</v>
      </c>
      <c r="E808" s="77" t="s">
        <v>1714</v>
      </c>
      <c r="F808" s="85">
        <v>470</v>
      </c>
      <c r="G808" s="32">
        <f t="shared" si="199"/>
        <v>0.03</v>
      </c>
      <c r="H808" s="68">
        <f t="shared" si="198"/>
        <v>455.9</v>
      </c>
      <c r="I808" s="68"/>
      <c r="J808" s="24"/>
      <c r="K808" s="24"/>
      <c r="L808" s="136" t="s">
        <v>24</v>
      </c>
      <c r="M808" s="128" t="s">
        <v>24</v>
      </c>
      <c r="N808" s="151" t="s">
        <v>164</v>
      </c>
      <c r="O808" s="20" t="s">
        <v>165</v>
      </c>
      <c r="P808" s="153" t="s">
        <v>166</v>
      </c>
      <c r="Q808" s="39" t="s">
        <v>1714</v>
      </c>
      <c r="R808" s="40" t="s">
        <v>1672</v>
      </c>
      <c r="S808" s="64">
        <v>1</v>
      </c>
      <c r="T808" s="87" t="s">
        <v>1577</v>
      </c>
      <c r="U808" s="77" t="s">
        <v>1714</v>
      </c>
      <c r="V808" s="87">
        <v>470</v>
      </c>
      <c r="W808" s="48">
        <f t="shared" si="200"/>
        <v>0.03</v>
      </c>
      <c r="X808" s="68">
        <f t="shared" si="191"/>
        <v>455.9</v>
      </c>
      <c r="Y808" s="68"/>
      <c r="Z808" s="24"/>
      <c r="AA808" s="24"/>
      <c r="AB808" s="136" t="s">
        <v>24</v>
      </c>
      <c r="AC808" s="128" t="s">
        <v>24</v>
      </c>
      <c r="AD808" s="150" t="s">
        <v>164</v>
      </c>
      <c r="AE808" s="153" t="s">
        <v>165</v>
      </c>
      <c r="AF808" s="153" t="s">
        <v>166</v>
      </c>
    </row>
    <row r="809" spans="1:32">
      <c r="A809" s="18" t="s">
        <v>1715</v>
      </c>
      <c r="B809" s="19" t="s">
        <v>1674</v>
      </c>
      <c r="C809" s="56">
        <v>1</v>
      </c>
      <c r="D809" s="85" t="s">
        <v>1577</v>
      </c>
      <c r="E809" s="77" t="s">
        <v>1715</v>
      </c>
      <c r="F809" s="85">
        <v>320</v>
      </c>
      <c r="G809" s="32">
        <f t="shared" si="199"/>
        <v>0.03</v>
      </c>
      <c r="H809" s="68">
        <f t="shared" si="198"/>
        <v>310.39999999999998</v>
      </c>
      <c r="I809" s="68"/>
      <c r="J809" s="24"/>
      <c r="K809" s="24"/>
      <c r="L809" s="136" t="s">
        <v>24</v>
      </c>
      <c r="M809" s="128" t="s">
        <v>24</v>
      </c>
      <c r="N809" s="151" t="s">
        <v>164</v>
      </c>
      <c r="O809" s="20" t="s">
        <v>165</v>
      </c>
      <c r="P809" s="153" t="s">
        <v>166</v>
      </c>
      <c r="Q809" s="39" t="s">
        <v>1715</v>
      </c>
      <c r="R809" s="40" t="s">
        <v>1674</v>
      </c>
      <c r="S809" s="64">
        <v>1</v>
      </c>
      <c r="T809" s="87" t="s">
        <v>1577</v>
      </c>
      <c r="U809" s="77" t="s">
        <v>1715</v>
      </c>
      <c r="V809" s="87">
        <v>320</v>
      </c>
      <c r="W809" s="48">
        <f t="shared" si="200"/>
        <v>0.03</v>
      </c>
      <c r="X809" s="68">
        <f t="shared" si="191"/>
        <v>310.39999999999998</v>
      </c>
      <c r="Y809" s="68"/>
      <c r="Z809" s="24"/>
      <c r="AA809" s="24"/>
      <c r="AB809" s="136" t="s">
        <v>24</v>
      </c>
      <c r="AC809" s="128" t="s">
        <v>24</v>
      </c>
      <c r="AD809" s="150" t="s">
        <v>164</v>
      </c>
      <c r="AE809" s="153" t="s">
        <v>165</v>
      </c>
      <c r="AF809" s="153" t="s">
        <v>166</v>
      </c>
    </row>
    <row r="810" spans="1:32">
      <c r="A810" s="18" t="s">
        <v>1716</v>
      </c>
      <c r="B810" s="19" t="s">
        <v>1709</v>
      </c>
      <c r="C810" s="56">
        <v>1</v>
      </c>
      <c r="D810" s="85" t="s">
        <v>1577</v>
      </c>
      <c r="E810" s="77" t="s">
        <v>1716</v>
      </c>
      <c r="F810" s="85">
        <v>200</v>
      </c>
      <c r="G810" s="32">
        <f t="shared" si="199"/>
        <v>0.03</v>
      </c>
      <c r="H810" s="68">
        <f t="shared" si="198"/>
        <v>194</v>
      </c>
      <c r="I810" s="68"/>
      <c r="J810" s="24"/>
      <c r="K810" s="24"/>
      <c r="L810" s="136" t="s">
        <v>24</v>
      </c>
      <c r="M810" s="128" t="s">
        <v>24</v>
      </c>
      <c r="N810" s="151" t="s">
        <v>164</v>
      </c>
      <c r="O810" s="20" t="s">
        <v>165</v>
      </c>
      <c r="P810" s="153" t="s">
        <v>166</v>
      </c>
      <c r="Q810" s="39" t="s">
        <v>1716</v>
      </c>
      <c r="R810" s="40" t="s">
        <v>1709</v>
      </c>
      <c r="S810" s="64">
        <v>1</v>
      </c>
      <c r="T810" s="87" t="s">
        <v>1577</v>
      </c>
      <c r="U810" s="77" t="s">
        <v>1716</v>
      </c>
      <c r="V810" s="87">
        <v>200</v>
      </c>
      <c r="W810" s="48">
        <f t="shared" si="200"/>
        <v>0.03</v>
      </c>
      <c r="X810" s="68">
        <f t="shared" si="191"/>
        <v>194</v>
      </c>
      <c r="Y810" s="68"/>
      <c r="Z810" s="24"/>
      <c r="AA810" s="24"/>
      <c r="AB810" s="136" t="s">
        <v>24</v>
      </c>
      <c r="AC810" s="128" t="s">
        <v>24</v>
      </c>
      <c r="AD810" s="150" t="s">
        <v>164</v>
      </c>
      <c r="AE810" s="153" t="s">
        <v>165</v>
      </c>
      <c r="AF810" s="153" t="s">
        <v>166</v>
      </c>
    </row>
    <row r="811" spans="1:32">
      <c r="A811" s="18" t="s">
        <v>1717</v>
      </c>
      <c r="B811" s="19" t="s">
        <v>1686</v>
      </c>
      <c r="C811" s="56">
        <v>1</v>
      </c>
      <c r="D811" s="85" t="s">
        <v>1577</v>
      </c>
      <c r="E811" s="77" t="s">
        <v>1717</v>
      </c>
      <c r="F811" s="85">
        <v>620</v>
      </c>
      <c r="G811" s="32">
        <f>rv_7</f>
        <v>7.0000000000000007E-2</v>
      </c>
      <c r="H811" s="68">
        <f t="shared" si="198"/>
        <v>576.6</v>
      </c>
      <c r="I811" s="68"/>
      <c r="J811" s="24"/>
      <c r="K811" s="24"/>
      <c r="L811" s="136" t="s">
        <v>24</v>
      </c>
      <c r="M811" s="128" t="s">
        <v>24</v>
      </c>
      <c r="N811" s="151" t="s">
        <v>164</v>
      </c>
      <c r="O811" s="20" t="s">
        <v>165</v>
      </c>
      <c r="P811" s="153" t="s">
        <v>166</v>
      </c>
      <c r="Q811" s="39" t="s">
        <v>1717</v>
      </c>
      <c r="R811" s="40" t="s">
        <v>1686</v>
      </c>
      <c r="S811" s="64">
        <v>1</v>
      </c>
      <c r="T811" s="87" t="s">
        <v>1577</v>
      </c>
      <c r="U811" s="77" t="s">
        <v>1717</v>
      </c>
      <c r="V811" s="87">
        <v>620</v>
      </c>
      <c r="W811" s="48">
        <f>rv_7</f>
        <v>7.0000000000000007E-2</v>
      </c>
      <c r="X811" s="68">
        <f t="shared" si="191"/>
        <v>576.6</v>
      </c>
      <c r="Y811" s="68"/>
      <c r="Z811" s="24"/>
      <c r="AA811" s="24"/>
      <c r="AB811" s="136" t="s">
        <v>24</v>
      </c>
      <c r="AC811" s="128" t="s">
        <v>24</v>
      </c>
      <c r="AD811" s="150" t="s">
        <v>164</v>
      </c>
      <c r="AE811" s="153" t="s">
        <v>165</v>
      </c>
      <c r="AF811" s="153" t="s">
        <v>166</v>
      </c>
    </row>
    <row r="812" spans="1:32">
      <c r="A812" s="18" t="s">
        <v>1718</v>
      </c>
      <c r="B812" s="19" t="s">
        <v>1719</v>
      </c>
      <c r="C812" s="56">
        <v>1</v>
      </c>
      <c r="D812" s="85" t="s">
        <v>1577</v>
      </c>
      <c r="E812" s="77" t="s">
        <v>1718</v>
      </c>
      <c r="F812" s="85">
        <v>2780</v>
      </c>
      <c r="G812" s="32">
        <f>rv_7</f>
        <v>7.0000000000000007E-2</v>
      </c>
      <c r="H812" s="68">
        <f t="shared" si="198"/>
        <v>2585.4</v>
      </c>
      <c r="I812" s="68"/>
      <c r="J812" s="24"/>
      <c r="K812" s="24"/>
      <c r="L812" s="136" t="s">
        <v>24</v>
      </c>
      <c r="M812" s="128">
        <v>2.5</v>
      </c>
      <c r="N812" s="151" t="s">
        <v>164</v>
      </c>
      <c r="O812" s="20" t="s">
        <v>165</v>
      </c>
      <c r="P812" s="153" t="s">
        <v>166</v>
      </c>
      <c r="Q812" s="39" t="s">
        <v>1718</v>
      </c>
      <c r="R812" s="40" t="s">
        <v>1719</v>
      </c>
      <c r="S812" s="64">
        <v>1</v>
      </c>
      <c r="T812" s="87" t="s">
        <v>1577</v>
      </c>
      <c r="U812" s="77" t="s">
        <v>1718</v>
      </c>
      <c r="V812" s="87">
        <v>2780</v>
      </c>
      <c r="W812" s="48">
        <f>rv_7</f>
        <v>7.0000000000000007E-2</v>
      </c>
      <c r="X812" s="68">
        <f t="shared" si="191"/>
        <v>2585.4</v>
      </c>
      <c r="Y812" s="68"/>
      <c r="Z812" s="24"/>
      <c r="AA812" s="24"/>
      <c r="AB812" s="136" t="s">
        <v>24</v>
      </c>
      <c r="AC812" s="128">
        <v>2.5</v>
      </c>
      <c r="AD812" s="150" t="s">
        <v>164</v>
      </c>
      <c r="AE812" s="153" t="s">
        <v>165</v>
      </c>
      <c r="AF812" s="153" t="s">
        <v>166</v>
      </c>
    </row>
    <row r="813" spans="1:32">
      <c r="A813" s="18" t="s">
        <v>1720</v>
      </c>
      <c r="B813" s="19" t="s">
        <v>1721</v>
      </c>
      <c r="C813" s="56">
        <v>1</v>
      </c>
      <c r="D813" s="85" t="s">
        <v>1577</v>
      </c>
      <c r="E813" s="77" t="s">
        <v>1720</v>
      </c>
      <c r="F813" s="85">
        <v>3490</v>
      </c>
      <c r="G813" s="32">
        <f>rv_7</f>
        <v>7.0000000000000007E-2</v>
      </c>
      <c r="H813" s="68">
        <f t="shared" si="198"/>
        <v>3245.7</v>
      </c>
      <c r="I813" s="68"/>
      <c r="J813" s="24"/>
      <c r="K813" s="24"/>
      <c r="L813" s="136" t="s">
        <v>24</v>
      </c>
      <c r="M813" s="128">
        <v>2.5</v>
      </c>
      <c r="N813" s="151" t="s">
        <v>164</v>
      </c>
      <c r="O813" s="20" t="s">
        <v>165</v>
      </c>
      <c r="P813" s="153" t="s">
        <v>166</v>
      </c>
      <c r="Q813" s="39" t="s">
        <v>1720</v>
      </c>
      <c r="R813" s="40" t="s">
        <v>1721</v>
      </c>
      <c r="S813" s="64">
        <v>1</v>
      </c>
      <c r="T813" s="87" t="s">
        <v>1577</v>
      </c>
      <c r="U813" s="77" t="s">
        <v>1720</v>
      </c>
      <c r="V813" s="87">
        <v>3490</v>
      </c>
      <c r="W813" s="48">
        <f>rv_7</f>
        <v>7.0000000000000007E-2</v>
      </c>
      <c r="X813" s="68">
        <f t="shared" si="191"/>
        <v>3245.7</v>
      </c>
      <c r="Y813" s="68"/>
      <c r="Z813" s="24"/>
      <c r="AA813" s="24"/>
      <c r="AB813" s="136" t="s">
        <v>24</v>
      </c>
      <c r="AC813" s="128">
        <v>2.5</v>
      </c>
      <c r="AD813" s="150" t="s">
        <v>164</v>
      </c>
      <c r="AE813" s="153" t="s">
        <v>165</v>
      </c>
      <c r="AF813" s="153" t="s">
        <v>166</v>
      </c>
    </row>
    <row r="814" spans="1:32">
      <c r="A814" s="18" t="s">
        <v>1722</v>
      </c>
      <c r="B814" s="19" t="s">
        <v>1723</v>
      </c>
      <c r="C814" s="56">
        <v>1</v>
      </c>
      <c r="D814" s="85" t="s">
        <v>1653</v>
      </c>
      <c r="E814" s="77" t="s">
        <v>1722</v>
      </c>
      <c r="F814" s="85">
        <v>915</v>
      </c>
      <c r="G814" s="32">
        <f t="shared" ref="G814:G817" si="201">rv_10</f>
        <v>0.1</v>
      </c>
      <c r="H814" s="68">
        <f t="shared" si="198"/>
        <v>823.5</v>
      </c>
      <c r="I814" s="68"/>
      <c r="J814" s="24"/>
      <c r="K814" s="24"/>
      <c r="L814" s="136" t="s">
        <v>24</v>
      </c>
      <c r="M814" s="128">
        <v>4.17</v>
      </c>
      <c r="N814" s="151" t="s">
        <v>164</v>
      </c>
      <c r="O814" s="20" t="s">
        <v>165</v>
      </c>
      <c r="P814" s="153" t="s">
        <v>166</v>
      </c>
      <c r="Q814" s="39" t="s">
        <v>1722</v>
      </c>
      <c r="R814" s="40" t="s">
        <v>1723</v>
      </c>
      <c r="S814" s="64">
        <v>1</v>
      </c>
      <c r="T814" s="87" t="s">
        <v>1653</v>
      </c>
      <c r="U814" s="77" t="s">
        <v>1722</v>
      </c>
      <c r="V814" s="87">
        <v>915</v>
      </c>
      <c r="W814" s="48">
        <f t="shared" ref="W814:W817" si="202">rv_10</f>
        <v>0.1</v>
      </c>
      <c r="X814" s="68">
        <f t="shared" si="191"/>
        <v>823.5</v>
      </c>
      <c r="Y814" s="68"/>
      <c r="Z814" s="24"/>
      <c r="AA814" s="24"/>
      <c r="AB814" s="136" t="s">
        <v>24</v>
      </c>
      <c r="AC814" s="128">
        <v>4.17</v>
      </c>
      <c r="AD814" s="150" t="s">
        <v>164</v>
      </c>
      <c r="AE814" s="153" t="s">
        <v>165</v>
      </c>
      <c r="AF814" s="153" t="s">
        <v>166</v>
      </c>
    </row>
    <row r="815" spans="1:32">
      <c r="A815" s="18" t="s">
        <v>1724</v>
      </c>
      <c r="B815" s="19" t="s">
        <v>1725</v>
      </c>
      <c r="C815" s="56">
        <v>1</v>
      </c>
      <c r="D815" s="85" t="s">
        <v>1653</v>
      </c>
      <c r="E815" s="77" t="s">
        <v>1724</v>
      </c>
      <c r="F815" s="85">
        <v>1500</v>
      </c>
      <c r="G815" s="32">
        <f t="shared" si="201"/>
        <v>0.1</v>
      </c>
      <c r="H815" s="68">
        <f t="shared" si="198"/>
        <v>1350</v>
      </c>
      <c r="I815" s="68"/>
      <c r="J815" s="24"/>
      <c r="K815" s="24"/>
      <c r="L815" s="136" t="s">
        <v>24</v>
      </c>
      <c r="M815" s="128">
        <v>4.17</v>
      </c>
      <c r="N815" s="151" t="s">
        <v>164</v>
      </c>
      <c r="O815" s="20" t="s">
        <v>165</v>
      </c>
      <c r="P815" s="153" t="s">
        <v>166</v>
      </c>
      <c r="Q815" s="39" t="s">
        <v>1724</v>
      </c>
      <c r="R815" s="40" t="s">
        <v>1725</v>
      </c>
      <c r="S815" s="64">
        <v>1</v>
      </c>
      <c r="T815" s="87" t="s">
        <v>1653</v>
      </c>
      <c r="U815" s="77" t="s">
        <v>1724</v>
      </c>
      <c r="V815" s="87">
        <v>1500</v>
      </c>
      <c r="W815" s="48">
        <f t="shared" si="202"/>
        <v>0.1</v>
      </c>
      <c r="X815" s="68">
        <f t="shared" si="191"/>
        <v>1350</v>
      </c>
      <c r="Y815" s="68"/>
      <c r="Z815" s="24"/>
      <c r="AA815" s="24"/>
      <c r="AB815" s="136" t="s">
        <v>24</v>
      </c>
      <c r="AC815" s="128">
        <v>4.17</v>
      </c>
      <c r="AD815" s="150" t="s">
        <v>164</v>
      </c>
      <c r="AE815" s="153" t="s">
        <v>165</v>
      </c>
      <c r="AF815" s="153" t="s">
        <v>166</v>
      </c>
    </row>
    <row r="816" spans="1:32">
      <c r="A816" s="18" t="s">
        <v>1726</v>
      </c>
      <c r="B816" s="19" t="s">
        <v>1727</v>
      </c>
      <c r="C816" s="56">
        <v>1</v>
      </c>
      <c r="D816" s="85" t="s">
        <v>1653</v>
      </c>
      <c r="E816" s="77" t="s">
        <v>1726</v>
      </c>
      <c r="F816" s="85">
        <v>830</v>
      </c>
      <c r="G816" s="32">
        <f t="shared" si="201"/>
        <v>0.1</v>
      </c>
      <c r="H816" s="68">
        <f t="shared" si="198"/>
        <v>747</v>
      </c>
      <c r="I816" s="68"/>
      <c r="J816" s="24"/>
      <c r="K816" s="24"/>
      <c r="L816" s="136" t="s">
        <v>24</v>
      </c>
      <c r="M816" s="128">
        <v>1.67</v>
      </c>
      <c r="N816" s="151" t="s">
        <v>164</v>
      </c>
      <c r="O816" s="20" t="s">
        <v>165</v>
      </c>
      <c r="P816" s="153" t="s">
        <v>166</v>
      </c>
      <c r="Q816" s="39" t="s">
        <v>1726</v>
      </c>
      <c r="R816" s="40" t="s">
        <v>1727</v>
      </c>
      <c r="S816" s="64">
        <v>1</v>
      </c>
      <c r="T816" s="87" t="s">
        <v>1653</v>
      </c>
      <c r="U816" s="77" t="s">
        <v>1726</v>
      </c>
      <c r="V816" s="87">
        <v>830</v>
      </c>
      <c r="W816" s="48">
        <f t="shared" si="202"/>
        <v>0.1</v>
      </c>
      <c r="X816" s="68">
        <f t="shared" si="191"/>
        <v>747</v>
      </c>
      <c r="Y816" s="68"/>
      <c r="Z816" s="24"/>
      <c r="AA816" s="24"/>
      <c r="AB816" s="136" t="s">
        <v>24</v>
      </c>
      <c r="AC816" s="128">
        <v>1.67</v>
      </c>
      <c r="AD816" s="150" t="s">
        <v>164</v>
      </c>
      <c r="AE816" s="153" t="s">
        <v>165</v>
      </c>
      <c r="AF816" s="153" t="s">
        <v>166</v>
      </c>
    </row>
    <row r="817" spans="1:32">
      <c r="A817" s="18" t="s">
        <v>1728</v>
      </c>
      <c r="B817" s="19" t="s">
        <v>1729</v>
      </c>
      <c r="C817" s="56">
        <v>1</v>
      </c>
      <c r="D817" s="85" t="s">
        <v>1660</v>
      </c>
      <c r="E817" s="77" t="s">
        <v>1728</v>
      </c>
      <c r="F817" s="85">
        <v>649</v>
      </c>
      <c r="G817" s="32">
        <f t="shared" si="201"/>
        <v>0.1</v>
      </c>
      <c r="H817" s="68">
        <f t="shared" si="198"/>
        <v>584.1</v>
      </c>
      <c r="I817" s="68"/>
      <c r="J817" s="24"/>
      <c r="K817" s="24"/>
      <c r="L817" s="136" t="s">
        <v>24</v>
      </c>
      <c r="M817" s="128">
        <v>1.67</v>
      </c>
      <c r="N817" s="151" t="s">
        <v>164</v>
      </c>
      <c r="O817" s="20" t="s">
        <v>165</v>
      </c>
      <c r="P817" s="153" t="s">
        <v>166</v>
      </c>
      <c r="Q817" s="39" t="s">
        <v>1728</v>
      </c>
      <c r="R817" s="40" t="s">
        <v>1729</v>
      </c>
      <c r="S817" s="64">
        <v>1</v>
      </c>
      <c r="T817" s="87" t="s">
        <v>1660</v>
      </c>
      <c r="U817" s="77" t="s">
        <v>1728</v>
      </c>
      <c r="V817" s="87">
        <v>649</v>
      </c>
      <c r="W817" s="48">
        <f t="shared" si="202"/>
        <v>0.1</v>
      </c>
      <c r="X817" s="68">
        <f t="shared" si="191"/>
        <v>584.1</v>
      </c>
      <c r="Y817" s="68"/>
      <c r="Z817" s="24"/>
      <c r="AA817" s="24"/>
      <c r="AB817" s="136" t="s">
        <v>24</v>
      </c>
      <c r="AC817" s="128">
        <v>1.67</v>
      </c>
      <c r="AD817" s="150" t="s">
        <v>164</v>
      </c>
      <c r="AE817" s="153" t="s">
        <v>165</v>
      </c>
      <c r="AF817" s="153" t="s">
        <v>166</v>
      </c>
    </row>
    <row r="818" spans="1:32">
      <c r="A818" s="18" t="s">
        <v>1730</v>
      </c>
      <c r="B818" s="19" t="s">
        <v>1731</v>
      </c>
      <c r="C818" s="56">
        <v>1</v>
      </c>
      <c r="D818" s="85" t="s">
        <v>225</v>
      </c>
      <c r="E818" s="77" t="s">
        <v>1730</v>
      </c>
      <c r="F818" s="85">
        <v>666.99</v>
      </c>
      <c r="G818" s="32">
        <f>rv_20</f>
        <v>0.2</v>
      </c>
      <c r="H818" s="68">
        <f t="shared" si="198"/>
        <v>533.59199999999998</v>
      </c>
      <c r="I818" s="68"/>
      <c r="J818" s="24"/>
      <c r="K818" s="24"/>
      <c r="L818" s="136" t="s">
        <v>24</v>
      </c>
      <c r="M818" s="128">
        <v>2.5</v>
      </c>
      <c r="N818" s="151" t="s">
        <v>164</v>
      </c>
      <c r="O818" s="20" t="s">
        <v>165</v>
      </c>
      <c r="P818" s="153" t="s">
        <v>166</v>
      </c>
      <c r="Q818" s="39" t="s">
        <v>1730</v>
      </c>
      <c r="R818" s="40" t="s">
        <v>1731</v>
      </c>
      <c r="S818" s="64">
        <v>1</v>
      </c>
      <c r="T818" s="87" t="s">
        <v>225</v>
      </c>
      <c r="U818" s="77" t="s">
        <v>1730</v>
      </c>
      <c r="V818" s="87">
        <v>666.99</v>
      </c>
      <c r="W818" s="48">
        <f>rv_20</f>
        <v>0.2</v>
      </c>
      <c r="X818" s="68">
        <f t="shared" si="191"/>
        <v>533.59199999999998</v>
      </c>
      <c r="Y818" s="68"/>
      <c r="Z818" s="24"/>
      <c r="AA818" s="24"/>
      <c r="AB818" s="136" t="s">
        <v>24</v>
      </c>
      <c r="AC818" s="128">
        <v>2.5</v>
      </c>
      <c r="AD818" s="150" t="s">
        <v>164</v>
      </c>
      <c r="AE818" s="153" t="s">
        <v>165</v>
      </c>
      <c r="AF818" s="153" t="s">
        <v>166</v>
      </c>
    </row>
    <row r="819" spans="1:32">
      <c r="A819" s="18" t="s">
        <v>1732</v>
      </c>
      <c r="B819" s="19" t="s">
        <v>1733</v>
      </c>
      <c r="C819" s="56">
        <v>1</v>
      </c>
      <c r="D819" s="85" t="s">
        <v>225</v>
      </c>
      <c r="E819" s="77" t="s">
        <v>1732</v>
      </c>
      <c r="F819" s="85">
        <v>77.91</v>
      </c>
      <c r="G819" s="32">
        <f>rv_20</f>
        <v>0.2</v>
      </c>
      <c r="H819" s="68">
        <f t="shared" ref="H819:H846" si="203">F819-(F819*G819)</f>
        <v>62.327999999999996</v>
      </c>
      <c r="I819" s="68"/>
      <c r="J819" s="24"/>
      <c r="K819" s="24"/>
      <c r="L819" s="136" t="s">
        <v>24</v>
      </c>
      <c r="M819" s="128">
        <v>0.05</v>
      </c>
      <c r="N819" s="151" t="s">
        <v>164</v>
      </c>
      <c r="O819" s="20" t="s">
        <v>165</v>
      </c>
      <c r="P819" s="153" t="s">
        <v>166</v>
      </c>
      <c r="Q819" s="39" t="s">
        <v>1732</v>
      </c>
      <c r="R819" s="40" t="s">
        <v>1733</v>
      </c>
      <c r="S819" s="64">
        <v>1</v>
      </c>
      <c r="T819" s="87" t="s">
        <v>225</v>
      </c>
      <c r="U819" s="77" t="s">
        <v>1732</v>
      </c>
      <c r="V819" s="87">
        <v>77.91</v>
      </c>
      <c r="W819" s="48">
        <f>rv_20</f>
        <v>0.2</v>
      </c>
      <c r="X819" s="68">
        <f t="shared" si="191"/>
        <v>62.327999999999996</v>
      </c>
      <c r="Y819" s="68"/>
      <c r="Z819" s="24"/>
      <c r="AA819" s="24"/>
      <c r="AB819" s="136" t="s">
        <v>24</v>
      </c>
      <c r="AC819" s="128">
        <v>0.05</v>
      </c>
      <c r="AD819" s="150" t="s">
        <v>164</v>
      </c>
      <c r="AE819" s="153" t="s">
        <v>165</v>
      </c>
      <c r="AF819" s="153" t="s">
        <v>166</v>
      </c>
    </row>
    <row r="820" spans="1:32">
      <c r="A820" s="18" t="s">
        <v>1734</v>
      </c>
      <c r="B820" s="19" t="s">
        <v>1735</v>
      </c>
      <c r="C820" s="56">
        <v>1</v>
      </c>
      <c r="D820" s="85" t="s">
        <v>1653</v>
      </c>
      <c r="E820" s="77" t="s">
        <v>1734</v>
      </c>
      <c r="F820" s="85">
        <v>965</v>
      </c>
      <c r="G820" s="32">
        <f>rv_10</f>
        <v>0.1</v>
      </c>
      <c r="H820" s="68">
        <f t="shared" si="203"/>
        <v>868.5</v>
      </c>
      <c r="I820" s="68"/>
      <c r="J820" s="24"/>
      <c r="K820" s="24"/>
      <c r="L820" s="136" t="s">
        <v>24</v>
      </c>
      <c r="M820" s="128">
        <v>1.67</v>
      </c>
      <c r="N820" s="151" t="s">
        <v>164</v>
      </c>
      <c r="O820" s="20" t="s">
        <v>165</v>
      </c>
      <c r="P820" s="153" t="s">
        <v>166</v>
      </c>
      <c r="Q820" s="39" t="s">
        <v>1734</v>
      </c>
      <c r="R820" s="40" t="s">
        <v>1735</v>
      </c>
      <c r="S820" s="64">
        <v>1</v>
      </c>
      <c r="T820" s="87" t="s">
        <v>1653</v>
      </c>
      <c r="U820" s="77" t="s">
        <v>1734</v>
      </c>
      <c r="V820" s="87">
        <v>965</v>
      </c>
      <c r="W820" s="48">
        <f>rv_10</f>
        <v>0.1</v>
      </c>
      <c r="X820" s="68">
        <f t="shared" si="191"/>
        <v>868.5</v>
      </c>
      <c r="Y820" s="68"/>
      <c r="Z820" s="24"/>
      <c r="AA820" s="24"/>
      <c r="AB820" s="136" t="s">
        <v>24</v>
      </c>
      <c r="AC820" s="128">
        <v>1.67</v>
      </c>
      <c r="AD820" s="150" t="s">
        <v>164</v>
      </c>
      <c r="AE820" s="153" t="s">
        <v>165</v>
      </c>
      <c r="AF820" s="153" t="s">
        <v>166</v>
      </c>
    </row>
    <row r="821" spans="1:32">
      <c r="A821" s="18" t="s">
        <v>1736</v>
      </c>
      <c r="B821" s="19" t="s">
        <v>1737</v>
      </c>
      <c r="C821" s="56">
        <v>1</v>
      </c>
      <c r="D821" s="85" t="s">
        <v>22</v>
      </c>
      <c r="E821" s="77" t="s">
        <v>1736</v>
      </c>
      <c r="F821" s="85">
        <v>70.83</v>
      </c>
      <c r="G821" s="32">
        <v>0.17</v>
      </c>
      <c r="H821" s="68">
        <f t="shared" si="203"/>
        <v>58.788899999999998</v>
      </c>
      <c r="I821" s="68"/>
      <c r="J821" s="24"/>
      <c r="K821" s="24"/>
      <c r="L821" s="136" t="s">
        <v>24</v>
      </c>
      <c r="M821" s="128">
        <v>0.1</v>
      </c>
      <c r="N821" s="151" t="s">
        <v>164</v>
      </c>
      <c r="O821" s="20" t="s">
        <v>165</v>
      </c>
      <c r="P821" s="153" t="s">
        <v>166</v>
      </c>
      <c r="Q821" s="39" t="s">
        <v>1736</v>
      </c>
      <c r="R821" s="40" t="s">
        <v>1737</v>
      </c>
      <c r="S821" s="64">
        <v>1</v>
      </c>
      <c r="T821" s="87" t="s">
        <v>22</v>
      </c>
      <c r="U821" s="77" t="s">
        <v>1736</v>
      </c>
      <c r="V821" s="87">
        <v>70.83</v>
      </c>
      <c r="W821" s="48">
        <v>0.17</v>
      </c>
      <c r="X821" s="68">
        <f t="shared" si="191"/>
        <v>58.788899999999998</v>
      </c>
      <c r="Y821" s="68"/>
      <c r="Z821" s="24"/>
      <c r="AA821" s="24"/>
      <c r="AB821" s="136" t="s">
        <v>24</v>
      </c>
      <c r="AC821" s="128">
        <v>0.1</v>
      </c>
      <c r="AD821" s="150" t="s">
        <v>164</v>
      </c>
      <c r="AE821" s="153" t="s">
        <v>165</v>
      </c>
      <c r="AF821" s="153" t="s">
        <v>166</v>
      </c>
    </row>
    <row r="822" spans="1:32">
      <c r="A822" s="18" t="s">
        <v>1738</v>
      </c>
      <c r="B822" s="19" t="s">
        <v>1739</v>
      </c>
      <c r="C822" s="56">
        <v>1</v>
      </c>
      <c r="D822" s="85" t="s">
        <v>22</v>
      </c>
      <c r="E822" s="77" t="s">
        <v>1738</v>
      </c>
      <c r="F822" s="85">
        <v>70.83</v>
      </c>
      <c r="G822" s="32">
        <v>0.17</v>
      </c>
      <c r="H822" s="68">
        <f t="shared" si="203"/>
        <v>58.788899999999998</v>
      </c>
      <c r="I822" s="68"/>
      <c r="J822" s="24"/>
      <c r="K822" s="24"/>
      <c r="L822" s="136" t="s">
        <v>24</v>
      </c>
      <c r="M822" s="128">
        <v>0.1</v>
      </c>
      <c r="N822" s="151" t="s">
        <v>164</v>
      </c>
      <c r="O822" s="20" t="s">
        <v>165</v>
      </c>
      <c r="P822" s="153" t="s">
        <v>166</v>
      </c>
      <c r="Q822" s="39" t="s">
        <v>1738</v>
      </c>
      <c r="R822" s="40" t="s">
        <v>1739</v>
      </c>
      <c r="S822" s="64">
        <v>1</v>
      </c>
      <c r="T822" s="87" t="s">
        <v>22</v>
      </c>
      <c r="U822" s="77" t="s">
        <v>1738</v>
      </c>
      <c r="V822" s="87">
        <v>70.83</v>
      </c>
      <c r="W822" s="48">
        <v>0.17</v>
      </c>
      <c r="X822" s="68">
        <f t="shared" si="191"/>
        <v>58.788899999999998</v>
      </c>
      <c r="Y822" s="68"/>
      <c r="Z822" s="24"/>
      <c r="AA822" s="24"/>
      <c r="AB822" s="136" t="s">
        <v>24</v>
      </c>
      <c r="AC822" s="128">
        <v>0.1</v>
      </c>
      <c r="AD822" s="150" t="s">
        <v>164</v>
      </c>
      <c r="AE822" s="153" t="s">
        <v>165</v>
      </c>
      <c r="AF822" s="153" t="s">
        <v>166</v>
      </c>
    </row>
    <row r="823" spans="1:32">
      <c r="A823" s="18" t="s">
        <v>1740</v>
      </c>
      <c r="B823" s="19" t="s">
        <v>1741</v>
      </c>
      <c r="C823" s="56">
        <v>1</v>
      </c>
      <c r="D823" s="85" t="s">
        <v>22</v>
      </c>
      <c r="E823" s="77" t="s">
        <v>1740</v>
      </c>
      <c r="F823" s="85">
        <v>70.83</v>
      </c>
      <c r="G823" s="32">
        <v>0.17</v>
      </c>
      <c r="H823" s="68">
        <f t="shared" si="203"/>
        <v>58.788899999999998</v>
      </c>
      <c r="I823" s="68"/>
      <c r="J823" s="24"/>
      <c r="K823" s="24"/>
      <c r="L823" s="136" t="s">
        <v>24</v>
      </c>
      <c r="M823" s="128">
        <v>0.1</v>
      </c>
      <c r="N823" s="151" t="s">
        <v>164</v>
      </c>
      <c r="O823" s="20" t="s">
        <v>165</v>
      </c>
      <c r="P823" s="153" t="s">
        <v>166</v>
      </c>
      <c r="Q823" s="39" t="s">
        <v>1740</v>
      </c>
      <c r="R823" s="40" t="s">
        <v>1741</v>
      </c>
      <c r="S823" s="64">
        <v>1</v>
      </c>
      <c r="T823" s="87" t="s">
        <v>22</v>
      </c>
      <c r="U823" s="77" t="s">
        <v>1740</v>
      </c>
      <c r="V823" s="87">
        <v>70.83</v>
      </c>
      <c r="W823" s="48">
        <v>0.17</v>
      </c>
      <c r="X823" s="68">
        <f t="shared" si="191"/>
        <v>58.788899999999998</v>
      </c>
      <c r="Y823" s="68"/>
      <c r="Z823" s="24"/>
      <c r="AA823" s="24"/>
      <c r="AB823" s="136" t="s">
        <v>24</v>
      </c>
      <c r="AC823" s="128">
        <v>0.1</v>
      </c>
      <c r="AD823" s="150" t="s">
        <v>164</v>
      </c>
      <c r="AE823" s="153" t="s">
        <v>165</v>
      </c>
      <c r="AF823" s="153" t="s">
        <v>166</v>
      </c>
    </row>
    <row r="824" spans="1:32">
      <c r="A824" s="18">
        <v>84298</v>
      </c>
      <c r="B824" s="19" t="s">
        <v>1742</v>
      </c>
      <c r="C824" s="56">
        <v>1</v>
      </c>
      <c r="D824" s="85" t="s">
        <v>1743</v>
      </c>
      <c r="E824" s="77">
        <v>84298</v>
      </c>
      <c r="F824" s="85">
        <v>22.6</v>
      </c>
      <c r="G824" s="32">
        <f t="shared" ref="G824:G829" si="204">rv_20</f>
        <v>0.2</v>
      </c>
      <c r="H824" s="68">
        <f t="shared" si="203"/>
        <v>18.080000000000002</v>
      </c>
      <c r="I824" s="68"/>
      <c r="J824" s="24"/>
      <c r="K824" s="24"/>
      <c r="L824" s="136" t="s">
        <v>24</v>
      </c>
      <c r="M824" s="128">
        <v>0.02</v>
      </c>
      <c r="N824" s="151" t="s">
        <v>164</v>
      </c>
      <c r="O824" s="20" t="s">
        <v>165</v>
      </c>
      <c r="P824" s="153" t="s">
        <v>166</v>
      </c>
      <c r="Q824" s="39">
        <v>84298</v>
      </c>
      <c r="R824" s="40" t="s">
        <v>1742</v>
      </c>
      <c r="S824" s="64">
        <v>1</v>
      </c>
      <c r="T824" s="87" t="s">
        <v>1743</v>
      </c>
      <c r="U824" s="77">
        <v>84298</v>
      </c>
      <c r="V824" s="87">
        <v>22.6</v>
      </c>
      <c r="W824" s="48">
        <f t="shared" ref="W824:W829" si="205">rv_20</f>
        <v>0.2</v>
      </c>
      <c r="X824" s="68">
        <f t="shared" si="191"/>
        <v>18.080000000000002</v>
      </c>
      <c r="Y824" s="68"/>
      <c r="Z824" s="24"/>
      <c r="AA824" s="24"/>
      <c r="AB824" s="136" t="s">
        <v>24</v>
      </c>
      <c r="AC824" s="128">
        <v>0.02</v>
      </c>
      <c r="AD824" s="150" t="s">
        <v>164</v>
      </c>
      <c r="AE824" s="153" t="s">
        <v>165</v>
      </c>
      <c r="AF824" s="153" t="s">
        <v>166</v>
      </c>
    </row>
    <row r="825" spans="1:32">
      <c r="A825" s="18" t="s">
        <v>1744</v>
      </c>
      <c r="B825" s="19" t="s">
        <v>1745</v>
      </c>
      <c r="C825" s="56">
        <v>1</v>
      </c>
      <c r="D825" s="85" t="s">
        <v>1585</v>
      </c>
      <c r="E825" s="77" t="s">
        <v>1744</v>
      </c>
      <c r="F825" s="85">
        <v>24.99</v>
      </c>
      <c r="G825" s="32">
        <f t="shared" si="204"/>
        <v>0.2</v>
      </c>
      <c r="H825" s="68">
        <f t="shared" si="203"/>
        <v>19.991999999999997</v>
      </c>
      <c r="I825" s="68"/>
      <c r="J825" s="24"/>
      <c r="K825" s="24"/>
      <c r="L825" s="136" t="s">
        <v>24</v>
      </c>
      <c r="M825" s="128">
        <v>0.02</v>
      </c>
      <c r="N825" s="151" t="s">
        <v>164</v>
      </c>
      <c r="O825" s="20" t="s">
        <v>165</v>
      </c>
      <c r="P825" s="153" t="s">
        <v>166</v>
      </c>
      <c r="Q825" s="39" t="s">
        <v>1744</v>
      </c>
      <c r="R825" s="40" t="s">
        <v>1745</v>
      </c>
      <c r="S825" s="64">
        <v>1</v>
      </c>
      <c r="T825" s="87" t="s">
        <v>1585</v>
      </c>
      <c r="U825" s="77" t="s">
        <v>1744</v>
      </c>
      <c r="V825" s="87">
        <v>24.99</v>
      </c>
      <c r="W825" s="48">
        <f t="shared" si="205"/>
        <v>0.2</v>
      </c>
      <c r="X825" s="68">
        <f t="shared" si="191"/>
        <v>19.991999999999997</v>
      </c>
      <c r="Y825" s="68"/>
      <c r="Z825" s="24"/>
      <c r="AA825" s="24"/>
      <c r="AB825" s="136" t="s">
        <v>24</v>
      </c>
      <c r="AC825" s="128">
        <v>0.02</v>
      </c>
      <c r="AD825" s="150" t="s">
        <v>164</v>
      </c>
      <c r="AE825" s="153" t="s">
        <v>165</v>
      </c>
      <c r="AF825" s="153" t="s">
        <v>166</v>
      </c>
    </row>
    <row r="826" spans="1:32">
      <c r="A826" s="18" t="s">
        <v>1746</v>
      </c>
      <c r="B826" s="19" t="s">
        <v>1747</v>
      </c>
      <c r="C826" s="56">
        <v>1</v>
      </c>
      <c r="D826" s="85" t="s">
        <v>1585</v>
      </c>
      <c r="E826" s="77" t="s">
        <v>1746</v>
      </c>
      <c r="F826" s="85">
        <v>41.66</v>
      </c>
      <c r="G826" s="32">
        <f t="shared" si="204"/>
        <v>0.2</v>
      </c>
      <c r="H826" s="68">
        <f t="shared" si="203"/>
        <v>33.327999999999996</v>
      </c>
      <c r="I826" s="68"/>
      <c r="J826" s="24"/>
      <c r="K826" s="24"/>
      <c r="L826" s="136" t="s">
        <v>24</v>
      </c>
      <c r="M826" s="128">
        <v>0.05</v>
      </c>
      <c r="N826" s="151" t="s">
        <v>164</v>
      </c>
      <c r="O826" s="20" t="s">
        <v>165</v>
      </c>
      <c r="P826" s="153" t="s">
        <v>166</v>
      </c>
      <c r="Q826" s="39" t="s">
        <v>1746</v>
      </c>
      <c r="R826" s="40" t="s">
        <v>1747</v>
      </c>
      <c r="S826" s="64">
        <v>1</v>
      </c>
      <c r="T826" s="87" t="s">
        <v>1585</v>
      </c>
      <c r="U826" s="77" t="s">
        <v>1746</v>
      </c>
      <c r="V826" s="87">
        <v>41.66</v>
      </c>
      <c r="W826" s="48">
        <f t="shared" si="205"/>
        <v>0.2</v>
      </c>
      <c r="X826" s="68">
        <f t="shared" si="191"/>
        <v>33.327999999999996</v>
      </c>
      <c r="Y826" s="68"/>
      <c r="Z826" s="24"/>
      <c r="AA826" s="24"/>
      <c r="AB826" s="136" t="s">
        <v>24</v>
      </c>
      <c r="AC826" s="128">
        <v>0.05</v>
      </c>
      <c r="AD826" s="150" t="s">
        <v>164</v>
      </c>
      <c r="AE826" s="153" t="s">
        <v>165</v>
      </c>
      <c r="AF826" s="153" t="s">
        <v>166</v>
      </c>
    </row>
    <row r="827" spans="1:32">
      <c r="A827" s="18" t="s">
        <v>1748</v>
      </c>
      <c r="B827" s="19" t="s">
        <v>1749</v>
      </c>
      <c r="C827" s="56">
        <v>1</v>
      </c>
      <c r="D827" s="85" t="s">
        <v>1750</v>
      </c>
      <c r="E827" s="77" t="s">
        <v>1748</v>
      </c>
      <c r="F827" s="85">
        <v>69.5</v>
      </c>
      <c r="G827" s="32">
        <f t="shared" si="204"/>
        <v>0.2</v>
      </c>
      <c r="H827" s="68">
        <f t="shared" si="203"/>
        <v>55.6</v>
      </c>
      <c r="I827" s="68"/>
      <c r="J827" s="24"/>
      <c r="K827" s="24"/>
      <c r="L827" s="136" t="s">
        <v>24</v>
      </c>
      <c r="M827" s="128">
        <v>0.05</v>
      </c>
      <c r="N827" s="151" t="s">
        <v>164</v>
      </c>
      <c r="O827" s="20" t="s">
        <v>165</v>
      </c>
      <c r="P827" s="153" t="s">
        <v>166</v>
      </c>
      <c r="Q827" s="39" t="s">
        <v>1748</v>
      </c>
      <c r="R827" s="40" t="s">
        <v>1749</v>
      </c>
      <c r="S827" s="64">
        <v>1</v>
      </c>
      <c r="T827" s="87" t="s">
        <v>1750</v>
      </c>
      <c r="U827" s="77" t="s">
        <v>1748</v>
      </c>
      <c r="V827" s="87">
        <v>69.5</v>
      </c>
      <c r="W827" s="48">
        <f t="shared" si="205"/>
        <v>0.2</v>
      </c>
      <c r="X827" s="68">
        <f t="shared" si="191"/>
        <v>55.6</v>
      </c>
      <c r="Y827" s="68"/>
      <c r="Z827" s="24"/>
      <c r="AA827" s="24"/>
      <c r="AB827" s="136" t="s">
        <v>24</v>
      </c>
      <c r="AC827" s="128">
        <v>0.05</v>
      </c>
      <c r="AD827" s="150" t="s">
        <v>164</v>
      </c>
      <c r="AE827" s="153" t="s">
        <v>165</v>
      </c>
      <c r="AF827" s="153" t="s">
        <v>166</v>
      </c>
    </row>
    <row r="828" spans="1:32">
      <c r="A828" s="18" t="s">
        <v>1751</v>
      </c>
      <c r="B828" s="19" t="s">
        <v>1752</v>
      </c>
      <c r="C828" s="56">
        <v>1</v>
      </c>
      <c r="D828" s="85" t="s">
        <v>220</v>
      </c>
      <c r="E828" s="77" t="s">
        <v>1751</v>
      </c>
      <c r="F828" s="85">
        <v>74.41</v>
      </c>
      <c r="G828" s="32">
        <f t="shared" si="204"/>
        <v>0.2</v>
      </c>
      <c r="H828" s="68">
        <f t="shared" si="203"/>
        <v>59.527999999999999</v>
      </c>
      <c r="I828" s="68"/>
      <c r="J828" s="24"/>
      <c r="K828" s="24"/>
      <c r="L828" s="136" t="s">
        <v>24</v>
      </c>
      <c r="M828" s="128" t="s">
        <v>24</v>
      </c>
      <c r="N828" s="151" t="s">
        <v>164</v>
      </c>
      <c r="O828" s="20" t="s">
        <v>165</v>
      </c>
      <c r="P828" s="153" t="s">
        <v>166</v>
      </c>
      <c r="Q828" s="39" t="s">
        <v>1751</v>
      </c>
      <c r="R828" s="40" t="s">
        <v>1752</v>
      </c>
      <c r="S828" s="64">
        <v>1</v>
      </c>
      <c r="T828" s="87" t="s">
        <v>220</v>
      </c>
      <c r="U828" s="77" t="s">
        <v>1751</v>
      </c>
      <c r="V828" s="87">
        <v>74.41</v>
      </c>
      <c r="W828" s="48">
        <f t="shared" si="205"/>
        <v>0.2</v>
      </c>
      <c r="X828" s="68">
        <f t="shared" si="191"/>
        <v>59.527999999999999</v>
      </c>
      <c r="Y828" s="68"/>
      <c r="Z828" s="24"/>
      <c r="AA828" s="24"/>
      <c r="AB828" s="136" t="s">
        <v>24</v>
      </c>
      <c r="AC828" s="128" t="s">
        <v>24</v>
      </c>
      <c r="AD828" s="150" t="s">
        <v>164</v>
      </c>
      <c r="AE828" s="153" t="s">
        <v>165</v>
      </c>
      <c r="AF828" s="153" t="s">
        <v>166</v>
      </c>
    </row>
    <row r="829" spans="1:32">
      <c r="A829" s="18" t="s">
        <v>1753</v>
      </c>
      <c r="B829" s="19" t="s">
        <v>1754</v>
      </c>
      <c r="C829" s="56">
        <v>1</v>
      </c>
      <c r="D829" s="85" t="s">
        <v>220</v>
      </c>
      <c r="E829" s="77" t="s">
        <v>1753</v>
      </c>
      <c r="F829" s="85">
        <v>74.41</v>
      </c>
      <c r="G829" s="32">
        <f t="shared" si="204"/>
        <v>0.2</v>
      </c>
      <c r="H829" s="68">
        <f t="shared" si="203"/>
        <v>59.527999999999999</v>
      </c>
      <c r="I829" s="68"/>
      <c r="J829" s="24"/>
      <c r="K829" s="24"/>
      <c r="L829" s="136" t="s">
        <v>24</v>
      </c>
      <c r="M829" s="128" t="s">
        <v>24</v>
      </c>
      <c r="N829" s="151" t="s">
        <v>164</v>
      </c>
      <c r="O829" s="20" t="s">
        <v>165</v>
      </c>
      <c r="P829" s="153" t="s">
        <v>166</v>
      </c>
      <c r="Q829" s="39" t="s">
        <v>1753</v>
      </c>
      <c r="R829" s="40" t="s">
        <v>1754</v>
      </c>
      <c r="S829" s="64">
        <v>1</v>
      </c>
      <c r="T829" s="87" t="s">
        <v>220</v>
      </c>
      <c r="U829" s="77" t="s">
        <v>1753</v>
      </c>
      <c r="V829" s="87">
        <v>74.41</v>
      </c>
      <c r="W829" s="48">
        <f t="shared" si="205"/>
        <v>0.2</v>
      </c>
      <c r="X829" s="68">
        <f t="shared" si="191"/>
        <v>59.527999999999999</v>
      </c>
      <c r="Y829" s="68"/>
      <c r="Z829" s="24"/>
      <c r="AA829" s="24"/>
      <c r="AB829" s="136" t="s">
        <v>24</v>
      </c>
      <c r="AC829" s="128" t="s">
        <v>24</v>
      </c>
      <c r="AD829" s="150" t="s">
        <v>164</v>
      </c>
      <c r="AE829" s="153" t="s">
        <v>165</v>
      </c>
      <c r="AF829" s="153" t="s">
        <v>166</v>
      </c>
    </row>
    <row r="830" spans="1:32">
      <c r="A830" s="18" t="s">
        <v>1755</v>
      </c>
      <c r="B830" s="19" t="s">
        <v>1756</v>
      </c>
      <c r="C830" s="56">
        <v>1</v>
      </c>
      <c r="D830" s="85" t="s">
        <v>185</v>
      </c>
      <c r="E830" s="77" t="s">
        <v>1755</v>
      </c>
      <c r="F830" s="85">
        <v>57</v>
      </c>
      <c r="G830" s="32">
        <f t="shared" ref="G830:G839" si="206">rv_30</f>
        <v>0.3</v>
      </c>
      <c r="H830" s="68">
        <f t="shared" si="203"/>
        <v>39.900000000000006</v>
      </c>
      <c r="I830" s="68"/>
      <c r="J830" s="24"/>
      <c r="K830" s="24"/>
      <c r="L830" s="137" t="s">
        <v>24</v>
      </c>
      <c r="M830" s="128" t="s">
        <v>24</v>
      </c>
      <c r="N830" s="151" t="s">
        <v>164</v>
      </c>
      <c r="O830" s="153" t="s">
        <v>165</v>
      </c>
      <c r="P830" s="153" t="s">
        <v>166</v>
      </c>
      <c r="Q830" s="39" t="s">
        <v>1755</v>
      </c>
      <c r="R830" s="40" t="s">
        <v>1756</v>
      </c>
      <c r="S830" s="64">
        <v>1</v>
      </c>
      <c r="T830" s="87" t="s">
        <v>185</v>
      </c>
      <c r="U830" s="77" t="s">
        <v>1755</v>
      </c>
      <c r="V830" s="87">
        <v>57</v>
      </c>
      <c r="W830" s="48">
        <f t="shared" ref="W830:W839" si="207">rv_30</f>
        <v>0.3</v>
      </c>
      <c r="X830" s="68">
        <f t="shared" si="191"/>
        <v>39.900000000000006</v>
      </c>
      <c r="Y830" s="68"/>
      <c r="Z830" s="24"/>
      <c r="AA830" s="24"/>
      <c r="AB830" s="137" t="s">
        <v>24</v>
      </c>
      <c r="AC830" s="128" t="s">
        <v>24</v>
      </c>
      <c r="AD830" s="150" t="s">
        <v>164</v>
      </c>
      <c r="AE830" s="153" t="s">
        <v>165</v>
      </c>
      <c r="AF830" s="153" t="s">
        <v>166</v>
      </c>
    </row>
    <row r="831" spans="1:32">
      <c r="A831" s="18" t="s">
        <v>1757</v>
      </c>
      <c r="B831" s="19" t="s">
        <v>1758</v>
      </c>
      <c r="C831" s="56">
        <v>1</v>
      </c>
      <c r="D831" s="85" t="s">
        <v>185</v>
      </c>
      <c r="E831" s="77" t="s">
        <v>1757</v>
      </c>
      <c r="F831" s="85">
        <v>52.42</v>
      </c>
      <c r="G831" s="32">
        <f t="shared" si="206"/>
        <v>0.3</v>
      </c>
      <c r="H831" s="68">
        <f t="shared" si="203"/>
        <v>36.694000000000003</v>
      </c>
      <c r="I831" s="68"/>
      <c r="J831" s="24"/>
      <c r="K831" s="24"/>
      <c r="L831" s="137" t="s">
        <v>24</v>
      </c>
      <c r="M831" s="128" t="s">
        <v>24</v>
      </c>
      <c r="N831" s="151" t="s">
        <v>164</v>
      </c>
      <c r="O831" s="153" t="s">
        <v>165</v>
      </c>
      <c r="P831" s="153" t="s">
        <v>166</v>
      </c>
      <c r="Q831" s="39" t="s">
        <v>1757</v>
      </c>
      <c r="R831" s="40" t="s">
        <v>1758</v>
      </c>
      <c r="S831" s="64">
        <v>1</v>
      </c>
      <c r="T831" s="87" t="s">
        <v>185</v>
      </c>
      <c r="U831" s="77" t="s">
        <v>1757</v>
      </c>
      <c r="V831" s="87">
        <v>52.42</v>
      </c>
      <c r="W831" s="48">
        <f t="shared" si="207"/>
        <v>0.3</v>
      </c>
      <c r="X831" s="68">
        <f t="shared" ref="X831:X851" si="208">V831-(V831*W831)</f>
        <v>36.694000000000003</v>
      </c>
      <c r="Y831" s="68"/>
      <c r="Z831" s="24"/>
      <c r="AA831" s="24"/>
      <c r="AB831" s="137" t="s">
        <v>24</v>
      </c>
      <c r="AC831" s="128" t="s">
        <v>24</v>
      </c>
      <c r="AD831" s="150" t="s">
        <v>164</v>
      </c>
      <c r="AE831" s="153" t="s">
        <v>165</v>
      </c>
      <c r="AF831" s="153" t="s">
        <v>166</v>
      </c>
    </row>
    <row r="832" spans="1:32">
      <c r="A832" s="18" t="s">
        <v>1759</v>
      </c>
      <c r="B832" s="19" t="s">
        <v>1760</v>
      </c>
      <c r="C832" s="56">
        <v>1</v>
      </c>
      <c r="D832" s="85" t="s">
        <v>185</v>
      </c>
      <c r="E832" s="77" t="s">
        <v>1759</v>
      </c>
      <c r="F832" s="85">
        <v>58.25</v>
      </c>
      <c r="G832" s="32">
        <f t="shared" si="206"/>
        <v>0.3</v>
      </c>
      <c r="H832" s="68">
        <f t="shared" si="203"/>
        <v>40.775000000000006</v>
      </c>
      <c r="I832" s="68"/>
      <c r="J832" s="24"/>
      <c r="K832" s="24"/>
      <c r="L832" s="137" t="s">
        <v>24</v>
      </c>
      <c r="M832" s="128" t="s">
        <v>24</v>
      </c>
      <c r="N832" s="151" t="s">
        <v>164</v>
      </c>
      <c r="O832" s="153" t="s">
        <v>165</v>
      </c>
      <c r="P832" s="153" t="s">
        <v>166</v>
      </c>
      <c r="Q832" s="39" t="s">
        <v>1759</v>
      </c>
      <c r="R832" s="40" t="s">
        <v>1760</v>
      </c>
      <c r="S832" s="64">
        <v>1</v>
      </c>
      <c r="T832" s="87" t="s">
        <v>185</v>
      </c>
      <c r="U832" s="77" t="s">
        <v>1759</v>
      </c>
      <c r="V832" s="87">
        <v>58.25</v>
      </c>
      <c r="W832" s="48">
        <f t="shared" si="207"/>
        <v>0.3</v>
      </c>
      <c r="X832" s="68">
        <f t="shared" si="208"/>
        <v>40.775000000000006</v>
      </c>
      <c r="Y832" s="68"/>
      <c r="Z832" s="24"/>
      <c r="AA832" s="24"/>
      <c r="AB832" s="137" t="s">
        <v>24</v>
      </c>
      <c r="AC832" s="128" t="s">
        <v>24</v>
      </c>
      <c r="AD832" s="150" t="s">
        <v>164</v>
      </c>
      <c r="AE832" s="153" t="s">
        <v>165</v>
      </c>
      <c r="AF832" s="153" t="s">
        <v>166</v>
      </c>
    </row>
    <row r="833" spans="1:32">
      <c r="A833" s="18" t="s">
        <v>1761</v>
      </c>
      <c r="B833" s="19" t="s">
        <v>1762</v>
      </c>
      <c r="C833" s="56">
        <v>1</v>
      </c>
      <c r="D833" s="85" t="s">
        <v>185</v>
      </c>
      <c r="E833" s="77" t="s">
        <v>1761</v>
      </c>
      <c r="F833" s="85">
        <v>86.58</v>
      </c>
      <c r="G833" s="32">
        <f t="shared" si="206"/>
        <v>0.3</v>
      </c>
      <c r="H833" s="68">
        <f t="shared" si="203"/>
        <v>60.605999999999995</v>
      </c>
      <c r="I833" s="68"/>
      <c r="J833" s="24"/>
      <c r="K833" s="24"/>
      <c r="L833" s="137" t="s">
        <v>24</v>
      </c>
      <c r="M833" s="128" t="s">
        <v>24</v>
      </c>
      <c r="N833" s="151" t="s">
        <v>164</v>
      </c>
      <c r="O833" s="153" t="s">
        <v>165</v>
      </c>
      <c r="P833" s="153" t="s">
        <v>166</v>
      </c>
      <c r="Q833" s="39" t="s">
        <v>1761</v>
      </c>
      <c r="R833" s="40" t="s">
        <v>1762</v>
      </c>
      <c r="S833" s="64">
        <v>1</v>
      </c>
      <c r="T833" s="87" t="s">
        <v>185</v>
      </c>
      <c r="U833" s="77" t="s">
        <v>1761</v>
      </c>
      <c r="V833" s="87">
        <v>86.58</v>
      </c>
      <c r="W833" s="48">
        <f t="shared" si="207"/>
        <v>0.3</v>
      </c>
      <c r="X833" s="68">
        <f t="shared" si="208"/>
        <v>60.605999999999995</v>
      </c>
      <c r="Y833" s="68"/>
      <c r="Z833" s="24"/>
      <c r="AA833" s="24"/>
      <c r="AB833" s="137" t="s">
        <v>24</v>
      </c>
      <c r="AC833" s="128" t="s">
        <v>24</v>
      </c>
      <c r="AD833" s="150" t="s">
        <v>164</v>
      </c>
      <c r="AE833" s="153" t="s">
        <v>165</v>
      </c>
      <c r="AF833" s="153" t="s">
        <v>166</v>
      </c>
    </row>
    <row r="834" spans="1:32">
      <c r="A834" s="18" t="s">
        <v>1763</v>
      </c>
      <c r="B834" s="19" t="s">
        <v>1764</v>
      </c>
      <c r="C834" s="56">
        <v>1</v>
      </c>
      <c r="D834" s="85" t="s">
        <v>185</v>
      </c>
      <c r="E834" s="77" t="s">
        <v>1763</v>
      </c>
      <c r="F834" s="85">
        <v>58.25</v>
      </c>
      <c r="G834" s="32">
        <f t="shared" si="206"/>
        <v>0.3</v>
      </c>
      <c r="H834" s="68">
        <f t="shared" si="203"/>
        <v>40.775000000000006</v>
      </c>
      <c r="I834" s="68"/>
      <c r="J834" s="24"/>
      <c r="K834" s="24"/>
      <c r="L834" s="137" t="s">
        <v>24</v>
      </c>
      <c r="M834" s="128" t="s">
        <v>24</v>
      </c>
      <c r="N834" s="151" t="s">
        <v>164</v>
      </c>
      <c r="O834" s="153" t="s">
        <v>165</v>
      </c>
      <c r="P834" s="153" t="s">
        <v>166</v>
      </c>
      <c r="Q834" s="39" t="s">
        <v>1763</v>
      </c>
      <c r="R834" s="40" t="s">
        <v>1764</v>
      </c>
      <c r="S834" s="64">
        <v>1</v>
      </c>
      <c r="T834" s="87" t="s">
        <v>185</v>
      </c>
      <c r="U834" s="77" t="s">
        <v>1763</v>
      </c>
      <c r="V834" s="87">
        <v>58.25</v>
      </c>
      <c r="W834" s="48">
        <f t="shared" si="207"/>
        <v>0.3</v>
      </c>
      <c r="X834" s="68">
        <f t="shared" si="208"/>
        <v>40.775000000000006</v>
      </c>
      <c r="Y834" s="68"/>
      <c r="Z834" s="24"/>
      <c r="AA834" s="24"/>
      <c r="AB834" s="137" t="s">
        <v>24</v>
      </c>
      <c r="AC834" s="128" t="s">
        <v>24</v>
      </c>
      <c r="AD834" s="150" t="s">
        <v>164</v>
      </c>
      <c r="AE834" s="153" t="s">
        <v>165</v>
      </c>
      <c r="AF834" s="153" t="s">
        <v>166</v>
      </c>
    </row>
    <row r="835" spans="1:32">
      <c r="A835" s="18" t="s">
        <v>1765</v>
      </c>
      <c r="B835" s="19" t="s">
        <v>1766</v>
      </c>
      <c r="C835" s="56">
        <v>1</v>
      </c>
      <c r="D835" s="85" t="s">
        <v>185</v>
      </c>
      <c r="E835" s="77" t="s">
        <v>1765</v>
      </c>
      <c r="F835" s="85">
        <v>86.56</v>
      </c>
      <c r="G835" s="32">
        <f t="shared" si="206"/>
        <v>0.3</v>
      </c>
      <c r="H835" s="68">
        <f t="shared" si="203"/>
        <v>60.591999999999999</v>
      </c>
      <c r="I835" s="68"/>
      <c r="J835" s="24"/>
      <c r="K835" s="24"/>
      <c r="L835" s="137" t="s">
        <v>24</v>
      </c>
      <c r="M835" s="128" t="s">
        <v>24</v>
      </c>
      <c r="N835" s="151" t="s">
        <v>164</v>
      </c>
      <c r="O835" s="153" t="s">
        <v>165</v>
      </c>
      <c r="P835" s="153" t="s">
        <v>166</v>
      </c>
      <c r="Q835" s="39" t="s">
        <v>1765</v>
      </c>
      <c r="R835" s="40" t="s">
        <v>1766</v>
      </c>
      <c r="S835" s="64">
        <v>1</v>
      </c>
      <c r="T835" s="87" t="s">
        <v>185</v>
      </c>
      <c r="U835" s="77" t="s">
        <v>1765</v>
      </c>
      <c r="V835" s="87">
        <v>86.56</v>
      </c>
      <c r="W835" s="48">
        <f t="shared" si="207"/>
        <v>0.3</v>
      </c>
      <c r="X835" s="68">
        <f t="shared" si="208"/>
        <v>60.591999999999999</v>
      </c>
      <c r="Y835" s="68"/>
      <c r="Z835" s="24"/>
      <c r="AA835" s="24"/>
      <c r="AB835" s="137" t="s">
        <v>24</v>
      </c>
      <c r="AC835" s="128" t="s">
        <v>24</v>
      </c>
      <c r="AD835" s="150" t="s">
        <v>164</v>
      </c>
      <c r="AE835" s="153" t="s">
        <v>165</v>
      </c>
      <c r="AF835" s="153" t="s">
        <v>166</v>
      </c>
    </row>
    <row r="836" spans="1:32">
      <c r="A836" s="18" t="s">
        <v>1767</v>
      </c>
      <c r="B836" s="19" t="s">
        <v>1768</v>
      </c>
      <c r="C836" s="56">
        <v>1</v>
      </c>
      <c r="D836" s="85" t="s">
        <v>185</v>
      </c>
      <c r="E836" s="77" t="s">
        <v>1767</v>
      </c>
      <c r="F836" s="85">
        <v>131</v>
      </c>
      <c r="G836" s="32">
        <f t="shared" si="206"/>
        <v>0.3</v>
      </c>
      <c r="H836" s="68">
        <f t="shared" si="203"/>
        <v>91.7</v>
      </c>
      <c r="I836" s="68"/>
      <c r="J836" s="24"/>
      <c r="K836" s="24"/>
      <c r="L836" s="137" t="s">
        <v>24</v>
      </c>
      <c r="M836" s="128" t="s">
        <v>24</v>
      </c>
      <c r="N836" s="151" t="s">
        <v>164</v>
      </c>
      <c r="O836" s="153" t="s">
        <v>165</v>
      </c>
      <c r="P836" s="153" t="s">
        <v>166</v>
      </c>
      <c r="Q836" s="39" t="s">
        <v>1767</v>
      </c>
      <c r="R836" s="40" t="s">
        <v>1768</v>
      </c>
      <c r="S836" s="64">
        <v>1</v>
      </c>
      <c r="T836" s="87" t="s">
        <v>185</v>
      </c>
      <c r="U836" s="77" t="s">
        <v>1767</v>
      </c>
      <c r="V836" s="87">
        <v>131</v>
      </c>
      <c r="W836" s="48">
        <f t="shared" si="207"/>
        <v>0.3</v>
      </c>
      <c r="X836" s="68">
        <f t="shared" si="208"/>
        <v>91.7</v>
      </c>
      <c r="Y836" s="68"/>
      <c r="Z836" s="24"/>
      <c r="AA836" s="24"/>
      <c r="AB836" s="137" t="s">
        <v>24</v>
      </c>
      <c r="AC836" s="128" t="s">
        <v>24</v>
      </c>
      <c r="AD836" s="150" t="s">
        <v>164</v>
      </c>
      <c r="AE836" s="153" t="s">
        <v>165</v>
      </c>
      <c r="AF836" s="153" t="s">
        <v>166</v>
      </c>
    </row>
    <row r="837" spans="1:32">
      <c r="A837" s="18" t="s">
        <v>1769</v>
      </c>
      <c r="B837" s="19" t="s">
        <v>1770</v>
      </c>
      <c r="C837" s="56">
        <v>1</v>
      </c>
      <c r="D837" s="85" t="s">
        <v>185</v>
      </c>
      <c r="E837" s="77" t="s">
        <v>1769</v>
      </c>
      <c r="F837" s="85">
        <v>150</v>
      </c>
      <c r="G837" s="32">
        <f t="shared" si="206"/>
        <v>0.3</v>
      </c>
      <c r="H837" s="68">
        <f t="shared" si="203"/>
        <v>105</v>
      </c>
      <c r="I837" s="68"/>
      <c r="J837" s="24"/>
      <c r="K837" s="24"/>
      <c r="L837" s="137" t="s">
        <v>24</v>
      </c>
      <c r="M837" s="128" t="s">
        <v>24</v>
      </c>
      <c r="N837" s="151" t="s">
        <v>164</v>
      </c>
      <c r="O837" s="153" t="s">
        <v>165</v>
      </c>
      <c r="P837" s="153" t="s">
        <v>166</v>
      </c>
      <c r="Q837" s="39" t="s">
        <v>1769</v>
      </c>
      <c r="R837" s="40" t="s">
        <v>1770</v>
      </c>
      <c r="S837" s="64">
        <v>1</v>
      </c>
      <c r="T837" s="87" t="s">
        <v>185</v>
      </c>
      <c r="U837" s="77" t="s">
        <v>1769</v>
      </c>
      <c r="V837" s="87">
        <v>150</v>
      </c>
      <c r="W837" s="48">
        <f t="shared" si="207"/>
        <v>0.3</v>
      </c>
      <c r="X837" s="68">
        <f t="shared" si="208"/>
        <v>105</v>
      </c>
      <c r="Y837" s="68"/>
      <c r="Z837" s="24"/>
      <c r="AA837" s="24"/>
      <c r="AB837" s="137" t="s">
        <v>24</v>
      </c>
      <c r="AC837" s="128" t="s">
        <v>24</v>
      </c>
      <c r="AD837" s="150" t="s">
        <v>164</v>
      </c>
      <c r="AE837" s="153" t="s">
        <v>165</v>
      </c>
      <c r="AF837" s="153" t="s">
        <v>166</v>
      </c>
    </row>
    <row r="838" spans="1:32">
      <c r="A838" s="18" t="s">
        <v>1771</v>
      </c>
      <c r="B838" s="19" t="s">
        <v>1772</v>
      </c>
      <c r="C838" s="56">
        <v>1</v>
      </c>
      <c r="D838" s="85" t="s">
        <v>751</v>
      </c>
      <c r="E838" s="77" t="s">
        <v>1771</v>
      </c>
      <c r="F838" s="85">
        <v>39.99</v>
      </c>
      <c r="G838" s="32">
        <f t="shared" si="206"/>
        <v>0.3</v>
      </c>
      <c r="H838" s="68">
        <f t="shared" si="203"/>
        <v>27.993000000000002</v>
      </c>
      <c r="I838" s="68"/>
      <c r="J838" s="24"/>
      <c r="K838" s="24"/>
      <c r="L838" s="137" t="s">
        <v>24</v>
      </c>
      <c r="M838" s="128">
        <v>0.1</v>
      </c>
      <c r="N838" s="151" t="s">
        <v>164</v>
      </c>
      <c r="O838" s="153" t="s">
        <v>165</v>
      </c>
      <c r="P838" s="153" t="s">
        <v>166</v>
      </c>
      <c r="Q838" s="39" t="s">
        <v>1771</v>
      </c>
      <c r="R838" s="40" t="s">
        <v>1772</v>
      </c>
      <c r="S838" s="64">
        <v>1</v>
      </c>
      <c r="T838" s="87" t="s">
        <v>751</v>
      </c>
      <c r="U838" s="77" t="s">
        <v>1771</v>
      </c>
      <c r="V838" s="87">
        <v>39.99</v>
      </c>
      <c r="W838" s="48">
        <f t="shared" si="207"/>
        <v>0.3</v>
      </c>
      <c r="X838" s="68">
        <f t="shared" si="208"/>
        <v>27.993000000000002</v>
      </c>
      <c r="Y838" s="68"/>
      <c r="Z838" s="24"/>
      <c r="AA838" s="24"/>
      <c r="AB838" s="137" t="s">
        <v>24</v>
      </c>
      <c r="AC838" s="128">
        <v>0.1</v>
      </c>
      <c r="AD838" s="150" t="s">
        <v>164</v>
      </c>
      <c r="AE838" s="153" t="s">
        <v>165</v>
      </c>
      <c r="AF838" s="153" t="s">
        <v>166</v>
      </c>
    </row>
    <row r="839" spans="1:32">
      <c r="A839" s="18" t="s">
        <v>1773</v>
      </c>
      <c r="B839" s="19" t="s">
        <v>1774</v>
      </c>
      <c r="C839" s="56">
        <v>1</v>
      </c>
      <c r="D839" s="85" t="s">
        <v>751</v>
      </c>
      <c r="E839" s="77" t="s">
        <v>1773</v>
      </c>
      <c r="F839" s="85">
        <v>100.33</v>
      </c>
      <c r="G839" s="32">
        <f t="shared" si="206"/>
        <v>0.3</v>
      </c>
      <c r="H839" s="68">
        <f t="shared" si="203"/>
        <v>70.230999999999995</v>
      </c>
      <c r="I839" s="68"/>
      <c r="J839" s="24"/>
      <c r="K839" s="24"/>
      <c r="L839" s="136" t="s">
        <v>24</v>
      </c>
      <c r="M839" s="128">
        <v>0.63</v>
      </c>
      <c r="N839" s="151" t="s">
        <v>164</v>
      </c>
      <c r="O839" s="20" t="s">
        <v>165</v>
      </c>
      <c r="P839" s="153" t="s">
        <v>166</v>
      </c>
      <c r="Q839" s="39" t="s">
        <v>1773</v>
      </c>
      <c r="R839" s="40" t="s">
        <v>1774</v>
      </c>
      <c r="S839" s="64">
        <v>1</v>
      </c>
      <c r="T839" s="87" t="s">
        <v>751</v>
      </c>
      <c r="U839" s="77" t="s">
        <v>1773</v>
      </c>
      <c r="V839" s="87">
        <v>100.33</v>
      </c>
      <c r="W839" s="48">
        <f t="shared" si="207"/>
        <v>0.3</v>
      </c>
      <c r="X839" s="68">
        <f t="shared" si="208"/>
        <v>70.230999999999995</v>
      </c>
      <c r="Y839" s="68"/>
      <c r="Z839" s="24"/>
      <c r="AA839" s="24"/>
      <c r="AB839" s="136" t="s">
        <v>24</v>
      </c>
      <c r="AC839" s="128">
        <v>0.63</v>
      </c>
      <c r="AD839" s="150" t="s">
        <v>164</v>
      </c>
      <c r="AE839" s="153" t="s">
        <v>165</v>
      </c>
      <c r="AF839" s="153" t="s">
        <v>166</v>
      </c>
    </row>
    <row r="840" spans="1:32">
      <c r="A840" s="18" t="s">
        <v>1775</v>
      </c>
      <c r="B840" s="19" t="s">
        <v>1776</v>
      </c>
      <c r="C840" s="56">
        <v>1</v>
      </c>
      <c r="D840" s="85" t="s">
        <v>1616</v>
      </c>
      <c r="E840" s="77" t="s">
        <v>1775</v>
      </c>
      <c r="F840" s="85">
        <v>14.99</v>
      </c>
      <c r="G840" s="32">
        <f>rv_20</f>
        <v>0.2</v>
      </c>
      <c r="H840" s="68">
        <f t="shared" si="203"/>
        <v>11.992000000000001</v>
      </c>
      <c r="I840" s="68"/>
      <c r="J840" s="24"/>
      <c r="K840" s="24"/>
      <c r="L840" s="136" t="s">
        <v>24</v>
      </c>
      <c r="M840" s="128">
        <v>0.02</v>
      </c>
      <c r="N840" s="151" t="s">
        <v>164</v>
      </c>
      <c r="O840" s="20" t="s">
        <v>165</v>
      </c>
      <c r="P840" s="153" t="s">
        <v>166</v>
      </c>
      <c r="Q840" s="39" t="s">
        <v>1775</v>
      </c>
      <c r="R840" s="40" t="s">
        <v>1776</v>
      </c>
      <c r="S840" s="64">
        <v>1</v>
      </c>
      <c r="T840" s="87" t="s">
        <v>1616</v>
      </c>
      <c r="U840" s="77" t="s">
        <v>1775</v>
      </c>
      <c r="V840" s="87">
        <v>14.99</v>
      </c>
      <c r="W840" s="48">
        <f>rv_20</f>
        <v>0.2</v>
      </c>
      <c r="X840" s="68">
        <f t="shared" si="208"/>
        <v>11.992000000000001</v>
      </c>
      <c r="Y840" s="68"/>
      <c r="Z840" s="24"/>
      <c r="AA840" s="24"/>
      <c r="AB840" s="136" t="s">
        <v>24</v>
      </c>
      <c r="AC840" s="128">
        <v>0.02</v>
      </c>
      <c r="AD840" s="150" t="s">
        <v>164</v>
      </c>
      <c r="AE840" s="153" t="s">
        <v>165</v>
      </c>
      <c r="AF840" s="153" t="s">
        <v>166</v>
      </c>
    </row>
    <row r="841" spans="1:32">
      <c r="A841" s="18" t="s">
        <v>1777</v>
      </c>
      <c r="B841" s="19" t="s">
        <v>1778</v>
      </c>
      <c r="C841" s="56">
        <v>1</v>
      </c>
      <c r="D841" s="85" t="s">
        <v>1750</v>
      </c>
      <c r="E841" s="77" t="s">
        <v>1777</v>
      </c>
      <c r="F841" s="85">
        <v>39.99</v>
      </c>
      <c r="G841" s="32">
        <f>rv_20</f>
        <v>0.2</v>
      </c>
      <c r="H841" s="68">
        <f t="shared" si="203"/>
        <v>31.992000000000001</v>
      </c>
      <c r="I841" s="68"/>
      <c r="J841" s="24"/>
      <c r="K841" s="24"/>
      <c r="L841" s="136" t="s">
        <v>24</v>
      </c>
      <c r="M841" s="128">
        <v>0.02</v>
      </c>
      <c r="N841" s="151" t="s">
        <v>164</v>
      </c>
      <c r="O841" s="20" t="s">
        <v>165</v>
      </c>
      <c r="P841" s="153" t="s">
        <v>166</v>
      </c>
      <c r="Q841" s="39" t="s">
        <v>1777</v>
      </c>
      <c r="R841" s="40" t="s">
        <v>1778</v>
      </c>
      <c r="S841" s="64">
        <v>1</v>
      </c>
      <c r="T841" s="87" t="s">
        <v>1750</v>
      </c>
      <c r="U841" s="77" t="s">
        <v>1777</v>
      </c>
      <c r="V841" s="87">
        <v>39.99</v>
      </c>
      <c r="W841" s="48">
        <f>rv_20</f>
        <v>0.2</v>
      </c>
      <c r="X841" s="68">
        <f t="shared" si="208"/>
        <v>31.992000000000001</v>
      </c>
      <c r="Y841" s="68"/>
      <c r="Z841" s="24"/>
      <c r="AA841" s="24"/>
      <c r="AB841" s="136" t="s">
        <v>24</v>
      </c>
      <c r="AC841" s="128">
        <v>0.02</v>
      </c>
      <c r="AD841" s="150" t="s">
        <v>164</v>
      </c>
      <c r="AE841" s="153" t="s">
        <v>165</v>
      </c>
      <c r="AF841" s="153" t="s">
        <v>166</v>
      </c>
    </row>
    <row r="842" spans="1:32">
      <c r="A842" s="18" t="s">
        <v>1779</v>
      </c>
      <c r="B842" s="19" t="s">
        <v>1780</v>
      </c>
      <c r="C842" s="56">
        <v>1</v>
      </c>
      <c r="D842" s="85" t="s">
        <v>225</v>
      </c>
      <c r="E842" s="77" t="s">
        <v>1779</v>
      </c>
      <c r="F842" s="85">
        <v>69</v>
      </c>
      <c r="G842" s="32">
        <f>rv_20</f>
        <v>0.2</v>
      </c>
      <c r="H842" s="68">
        <f t="shared" si="203"/>
        <v>55.2</v>
      </c>
      <c r="I842" s="68"/>
      <c r="J842" s="24"/>
      <c r="K842" s="24"/>
      <c r="L842" s="136" t="s">
        <v>24</v>
      </c>
      <c r="M842" s="128">
        <v>0.05</v>
      </c>
      <c r="N842" s="151" t="s">
        <v>164</v>
      </c>
      <c r="O842" s="20" t="s">
        <v>165</v>
      </c>
      <c r="P842" s="153" t="s">
        <v>166</v>
      </c>
      <c r="Q842" s="39" t="s">
        <v>1779</v>
      </c>
      <c r="R842" s="40" t="s">
        <v>1780</v>
      </c>
      <c r="S842" s="64">
        <v>1</v>
      </c>
      <c r="T842" s="87" t="s">
        <v>225</v>
      </c>
      <c r="U842" s="77" t="s">
        <v>1779</v>
      </c>
      <c r="V842" s="87">
        <v>69</v>
      </c>
      <c r="W842" s="48">
        <f>rv_20</f>
        <v>0.2</v>
      </c>
      <c r="X842" s="68">
        <f t="shared" si="208"/>
        <v>55.2</v>
      </c>
      <c r="Y842" s="68"/>
      <c r="Z842" s="24"/>
      <c r="AA842" s="24"/>
      <c r="AB842" s="136" t="s">
        <v>24</v>
      </c>
      <c r="AC842" s="128">
        <v>0.05</v>
      </c>
      <c r="AD842" s="150" t="s">
        <v>164</v>
      </c>
      <c r="AE842" s="153" t="s">
        <v>165</v>
      </c>
      <c r="AF842" s="153" t="s">
        <v>166</v>
      </c>
    </row>
    <row r="843" spans="1:32">
      <c r="A843" s="18" t="s">
        <v>1781</v>
      </c>
      <c r="B843" s="19" t="s">
        <v>1782</v>
      </c>
      <c r="C843" s="56">
        <v>1</v>
      </c>
      <c r="D843" s="85" t="s">
        <v>1750</v>
      </c>
      <c r="E843" s="77" t="s">
        <v>1781</v>
      </c>
      <c r="F843" s="85">
        <v>129</v>
      </c>
      <c r="G843" s="32">
        <f>rv_10</f>
        <v>0.1</v>
      </c>
      <c r="H843" s="68">
        <f t="shared" si="203"/>
        <v>116.1</v>
      </c>
      <c r="I843" s="68"/>
      <c r="J843" s="24"/>
      <c r="K843" s="24"/>
      <c r="L843" s="136" t="s">
        <v>24</v>
      </c>
      <c r="M843" s="128">
        <v>0.01</v>
      </c>
      <c r="N843" s="151" t="s">
        <v>164</v>
      </c>
      <c r="O843" s="20" t="s">
        <v>165</v>
      </c>
      <c r="P843" s="153" t="s">
        <v>166</v>
      </c>
      <c r="Q843" s="39" t="s">
        <v>1781</v>
      </c>
      <c r="R843" s="40" t="s">
        <v>1782</v>
      </c>
      <c r="S843" s="64">
        <v>1</v>
      </c>
      <c r="T843" s="87" t="s">
        <v>1750</v>
      </c>
      <c r="U843" s="77" t="s">
        <v>1781</v>
      </c>
      <c r="V843" s="87">
        <v>129</v>
      </c>
      <c r="W843" s="48">
        <f>rv_10</f>
        <v>0.1</v>
      </c>
      <c r="X843" s="68">
        <f t="shared" si="208"/>
        <v>116.1</v>
      </c>
      <c r="Y843" s="68"/>
      <c r="Z843" s="24"/>
      <c r="AA843" s="24"/>
      <c r="AB843" s="136" t="s">
        <v>24</v>
      </c>
      <c r="AC843" s="128">
        <v>0.01</v>
      </c>
      <c r="AD843" s="150" t="s">
        <v>164</v>
      </c>
      <c r="AE843" s="153" t="s">
        <v>165</v>
      </c>
      <c r="AF843" s="153" t="s">
        <v>166</v>
      </c>
    </row>
    <row r="844" spans="1:32">
      <c r="A844" s="18" t="s">
        <v>1783</v>
      </c>
      <c r="B844" s="19" t="s">
        <v>1784</v>
      </c>
      <c r="C844" s="56">
        <v>1</v>
      </c>
      <c r="D844" s="85" t="s">
        <v>273</v>
      </c>
      <c r="E844" s="77" t="s">
        <v>1783</v>
      </c>
      <c r="F844" s="85">
        <v>2382.5</v>
      </c>
      <c r="G844" s="32">
        <f>rv_20</f>
        <v>0.2</v>
      </c>
      <c r="H844" s="68">
        <f t="shared" si="203"/>
        <v>1906</v>
      </c>
      <c r="I844" s="68"/>
      <c r="J844" s="24"/>
      <c r="K844" s="24"/>
      <c r="L844" s="136" t="s">
        <v>24</v>
      </c>
      <c r="M844" s="128">
        <v>1.67</v>
      </c>
      <c r="N844" s="151" t="s">
        <v>164</v>
      </c>
      <c r="O844" s="20" t="s">
        <v>165</v>
      </c>
      <c r="P844" s="153" t="s">
        <v>254</v>
      </c>
      <c r="Q844" s="39" t="s">
        <v>1783</v>
      </c>
      <c r="R844" s="40" t="s">
        <v>1784</v>
      </c>
      <c r="S844" s="64">
        <v>1</v>
      </c>
      <c r="T844" s="87" t="s">
        <v>273</v>
      </c>
      <c r="U844" s="77" t="s">
        <v>1783</v>
      </c>
      <c r="V844" s="87">
        <v>2382.5</v>
      </c>
      <c r="W844" s="48">
        <f>rv_20</f>
        <v>0.2</v>
      </c>
      <c r="X844" s="68">
        <f t="shared" si="208"/>
        <v>1906</v>
      </c>
      <c r="Y844" s="68"/>
      <c r="Z844" s="24"/>
      <c r="AA844" s="24"/>
      <c r="AB844" s="136" t="s">
        <v>24</v>
      </c>
      <c r="AC844" s="128">
        <v>1.67</v>
      </c>
      <c r="AD844" s="150" t="s">
        <v>164</v>
      </c>
      <c r="AE844" s="153" t="s">
        <v>165</v>
      </c>
      <c r="AF844" s="153" t="s">
        <v>254</v>
      </c>
    </row>
    <row r="845" spans="1:32">
      <c r="A845" s="18" t="s">
        <v>1785</v>
      </c>
      <c r="B845" s="19" t="s">
        <v>1786</v>
      </c>
      <c r="C845" s="56">
        <v>1</v>
      </c>
      <c r="D845" s="85" t="s">
        <v>273</v>
      </c>
      <c r="E845" s="77" t="s">
        <v>1785</v>
      </c>
      <c r="F845" s="85">
        <v>5874.17</v>
      </c>
      <c r="G845" s="32">
        <f>rv_20</f>
        <v>0.2</v>
      </c>
      <c r="H845" s="68">
        <f t="shared" si="203"/>
        <v>4699.3360000000002</v>
      </c>
      <c r="I845" s="68"/>
      <c r="J845" s="24"/>
      <c r="K845" s="24"/>
      <c r="L845" s="136" t="s">
        <v>24</v>
      </c>
      <c r="M845" s="128">
        <v>2.5</v>
      </c>
      <c r="N845" s="151" t="s">
        <v>164</v>
      </c>
      <c r="O845" s="20" t="s">
        <v>165</v>
      </c>
      <c r="P845" s="153" t="s">
        <v>254</v>
      </c>
      <c r="Q845" s="39" t="s">
        <v>1785</v>
      </c>
      <c r="R845" s="40" t="s">
        <v>1786</v>
      </c>
      <c r="S845" s="64">
        <v>1</v>
      </c>
      <c r="T845" s="87" t="s">
        <v>273</v>
      </c>
      <c r="U845" s="77" t="s">
        <v>1785</v>
      </c>
      <c r="V845" s="87">
        <v>5874.17</v>
      </c>
      <c r="W845" s="48">
        <f>rv_20</f>
        <v>0.2</v>
      </c>
      <c r="X845" s="68">
        <f t="shared" si="208"/>
        <v>4699.3360000000002</v>
      </c>
      <c r="Y845" s="68"/>
      <c r="Z845" s="24"/>
      <c r="AA845" s="24"/>
      <c r="AB845" s="136" t="s">
        <v>24</v>
      </c>
      <c r="AC845" s="128">
        <v>2.5</v>
      </c>
      <c r="AD845" s="150" t="s">
        <v>164</v>
      </c>
      <c r="AE845" s="153" t="s">
        <v>165</v>
      </c>
      <c r="AF845" s="153" t="s">
        <v>254</v>
      </c>
    </row>
    <row r="846" spans="1:32">
      <c r="A846" s="18" t="s">
        <v>1787</v>
      </c>
      <c r="B846" s="19" t="s">
        <v>1788</v>
      </c>
      <c r="C846" s="56">
        <v>1</v>
      </c>
      <c r="D846" s="85" t="s">
        <v>1789</v>
      </c>
      <c r="E846" s="77" t="s">
        <v>1787</v>
      </c>
      <c r="F846" s="85">
        <v>12</v>
      </c>
      <c r="G846" s="32">
        <f>rv_30</f>
        <v>0.3</v>
      </c>
      <c r="H846" s="68">
        <f t="shared" si="203"/>
        <v>8.4</v>
      </c>
      <c r="I846" s="68"/>
      <c r="J846" s="24"/>
      <c r="K846" s="24"/>
      <c r="L846" s="136">
        <v>2</v>
      </c>
      <c r="M846" s="128">
        <v>0.01</v>
      </c>
      <c r="N846" s="151" t="s">
        <v>164</v>
      </c>
      <c r="O846" s="20" t="s">
        <v>165</v>
      </c>
      <c r="P846" s="153" t="s">
        <v>254</v>
      </c>
      <c r="Q846" s="39" t="s">
        <v>1787</v>
      </c>
      <c r="R846" s="40" t="s">
        <v>1788</v>
      </c>
      <c r="S846" s="64">
        <v>1</v>
      </c>
      <c r="T846" s="87" t="s">
        <v>1789</v>
      </c>
      <c r="U846" s="77" t="s">
        <v>1787</v>
      </c>
      <c r="V846" s="87">
        <v>12</v>
      </c>
      <c r="W846" s="48">
        <f>rv_30</f>
        <v>0.3</v>
      </c>
      <c r="X846" s="68">
        <f t="shared" si="208"/>
        <v>8.4</v>
      </c>
      <c r="Y846" s="68"/>
      <c r="Z846" s="24"/>
      <c r="AA846" s="24"/>
      <c r="AB846" s="136">
        <v>2</v>
      </c>
      <c r="AC846" s="128">
        <v>0.01</v>
      </c>
      <c r="AD846" s="150" t="s">
        <v>164</v>
      </c>
      <c r="AE846" s="153" t="s">
        <v>165</v>
      </c>
      <c r="AF846" s="153" t="s">
        <v>254</v>
      </c>
    </row>
    <row r="847" spans="1:32">
      <c r="A847" s="18" t="s">
        <v>1790</v>
      </c>
      <c r="B847" s="19" t="s">
        <v>1791</v>
      </c>
      <c r="C847" s="56">
        <v>1</v>
      </c>
      <c r="D847" s="85" t="s">
        <v>1789</v>
      </c>
      <c r="E847" s="77" t="s">
        <v>1790</v>
      </c>
      <c r="F847" s="85">
        <v>23</v>
      </c>
      <c r="G847" s="32">
        <f>rv_30</f>
        <v>0.3</v>
      </c>
      <c r="H847" s="68">
        <f t="shared" ref="H847:H851" si="209">F847-(F847*G847)</f>
        <v>16.100000000000001</v>
      </c>
      <c r="I847" s="68"/>
      <c r="J847" s="24"/>
      <c r="K847" s="24"/>
      <c r="L847" s="136">
        <v>2.8</v>
      </c>
      <c r="M847" s="128">
        <v>0.01</v>
      </c>
      <c r="N847" s="151" t="s">
        <v>164</v>
      </c>
      <c r="O847" s="20" t="s">
        <v>165</v>
      </c>
      <c r="P847" s="153" t="s">
        <v>254</v>
      </c>
      <c r="Q847" s="39" t="s">
        <v>1790</v>
      </c>
      <c r="R847" s="40" t="s">
        <v>1791</v>
      </c>
      <c r="S847" s="64">
        <v>1</v>
      </c>
      <c r="T847" s="87" t="s">
        <v>1789</v>
      </c>
      <c r="U847" s="77" t="s">
        <v>1790</v>
      </c>
      <c r="V847" s="87">
        <v>23</v>
      </c>
      <c r="W847" s="48">
        <f>rv_30</f>
        <v>0.3</v>
      </c>
      <c r="X847" s="68">
        <f t="shared" si="208"/>
        <v>16.100000000000001</v>
      </c>
      <c r="Y847" s="68"/>
      <c r="Z847" s="24"/>
      <c r="AA847" s="24"/>
      <c r="AB847" s="136">
        <v>2.8</v>
      </c>
      <c r="AC847" s="128">
        <v>0.01</v>
      </c>
      <c r="AD847" s="150" t="s">
        <v>164</v>
      </c>
      <c r="AE847" s="153" t="s">
        <v>165</v>
      </c>
      <c r="AF847" s="153" t="s">
        <v>254</v>
      </c>
    </row>
    <row r="848" spans="1:32">
      <c r="A848" s="18" t="s">
        <v>1792</v>
      </c>
      <c r="B848" s="19" t="s">
        <v>1793</v>
      </c>
      <c r="C848" s="56">
        <v>1</v>
      </c>
      <c r="D848" s="85" t="s">
        <v>1789</v>
      </c>
      <c r="E848" s="77" t="s">
        <v>1792</v>
      </c>
      <c r="F848" s="85">
        <v>48</v>
      </c>
      <c r="G848" s="32">
        <f>rv_30</f>
        <v>0.3</v>
      </c>
      <c r="H848" s="68">
        <f t="shared" si="209"/>
        <v>33.6</v>
      </c>
      <c r="I848" s="68"/>
      <c r="J848" s="24"/>
      <c r="K848" s="24"/>
      <c r="L848" s="136">
        <v>3.4</v>
      </c>
      <c r="M848" s="128">
        <v>0.01</v>
      </c>
      <c r="N848" s="151" t="s">
        <v>164</v>
      </c>
      <c r="O848" s="20" t="s">
        <v>165</v>
      </c>
      <c r="P848" s="153" t="s">
        <v>254</v>
      </c>
      <c r="Q848" s="39" t="s">
        <v>1792</v>
      </c>
      <c r="R848" s="40" t="s">
        <v>1793</v>
      </c>
      <c r="S848" s="64">
        <v>1</v>
      </c>
      <c r="T848" s="87" t="s">
        <v>1789</v>
      </c>
      <c r="U848" s="77" t="s">
        <v>1792</v>
      </c>
      <c r="V848" s="87">
        <v>48</v>
      </c>
      <c r="W848" s="48">
        <f>rv_30</f>
        <v>0.3</v>
      </c>
      <c r="X848" s="68">
        <f t="shared" si="208"/>
        <v>33.6</v>
      </c>
      <c r="Y848" s="68"/>
      <c r="Z848" s="24"/>
      <c r="AA848" s="24"/>
      <c r="AB848" s="136">
        <v>3.4</v>
      </c>
      <c r="AC848" s="128">
        <v>0.01</v>
      </c>
      <c r="AD848" s="150" t="s">
        <v>164</v>
      </c>
      <c r="AE848" s="153" t="s">
        <v>165</v>
      </c>
      <c r="AF848" s="153" t="s">
        <v>254</v>
      </c>
    </row>
    <row r="849" spans="1:32">
      <c r="A849" s="18" t="s">
        <v>1794</v>
      </c>
      <c r="B849" s="19" t="s">
        <v>1795</v>
      </c>
      <c r="C849" s="56">
        <v>1</v>
      </c>
      <c r="D849" s="85" t="s">
        <v>1789</v>
      </c>
      <c r="E849" s="77" t="s">
        <v>1794</v>
      </c>
      <c r="F849" s="85">
        <v>104</v>
      </c>
      <c r="G849" s="32">
        <f>rv_30</f>
        <v>0.3</v>
      </c>
      <c r="H849" s="68">
        <f t="shared" ref="H849" si="210">F849-(F849*G849)</f>
        <v>72.8</v>
      </c>
      <c r="I849" s="68"/>
      <c r="J849" s="24"/>
      <c r="K849" s="24"/>
      <c r="L849" s="136">
        <v>4</v>
      </c>
      <c r="M849" s="128">
        <v>0.01</v>
      </c>
      <c r="N849" s="151" t="s">
        <v>164</v>
      </c>
      <c r="O849" s="20" t="s">
        <v>165</v>
      </c>
      <c r="P849" s="153" t="s">
        <v>254</v>
      </c>
      <c r="Q849" s="39" t="s">
        <v>1794</v>
      </c>
      <c r="R849" s="40" t="s">
        <v>1795</v>
      </c>
      <c r="S849" s="64">
        <v>1</v>
      </c>
      <c r="T849" s="87" t="s">
        <v>1789</v>
      </c>
      <c r="U849" s="77" t="s">
        <v>1794</v>
      </c>
      <c r="V849" s="87">
        <v>104</v>
      </c>
      <c r="W849" s="48">
        <f>rv_30</f>
        <v>0.3</v>
      </c>
      <c r="X849" s="68">
        <f t="shared" si="208"/>
        <v>72.8</v>
      </c>
      <c r="Y849" s="68"/>
      <c r="Z849" s="24"/>
      <c r="AA849" s="24"/>
      <c r="AB849" s="136">
        <v>4</v>
      </c>
      <c r="AC849" s="128">
        <v>0.01</v>
      </c>
      <c r="AD849" s="150" t="s">
        <v>164</v>
      </c>
      <c r="AE849" s="153" t="s">
        <v>165</v>
      </c>
      <c r="AF849" s="153" t="s">
        <v>254</v>
      </c>
    </row>
    <row r="850" spans="1:32">
      <c r="A850" s="18" t="s">
        <v>1796</v>
      </c>
      <c r="B850" s="19" t="s">
        <v>1797</v>
      </c>
      <c r="C850" s="56">
        <v>1</v>
      </c>
      <c r="D850" s="85" t="s">
        <v>1653</v>
      </c>
      <c r="E850" s="77" t="s">
        <v>1796</v>
      </c>
      <c r="F850" s="85">
        <v>2120</v>
      </c>
      <c r="G850" s="32">
        <f>rv_10</f>
        <v>0.1</v>
      </c>
      <c r="H850" s="68">
        <f t="shared" si="209"/>
        <v>1908</v>
      </c>
      <c r="I850" s="68"/>
      <c r="J850" s="24"/>
      <c r="K850" s="24"/>
      <c r="L850" s="136" t="s">
        <v>24</v>
      </c>
      <c r="M850" s="128">
        <v>4.17</v>
      </c>
      <c r="N850" s="151" t="s">
        <v>164</v>
      </c>
      <c r="O850" s="20" t="s">
        <v>165</v>
      </c>
      <c r="P850" s="153" t="s">
        <v>166</v>
      </c>
      <c r="Q850" s="39" t="s">
        <v>1796</v>
      </c>
      <c r="R850" s="40" t="s">
        <v>1797</v>
      </c>
      <c r="S850" s="64">
        <v>1</v>
      </c>
      <c r="T850" s="87" t="s">
        <v>1653</v>
      </c>
      <c r="U850" s="77" t="s">
        <v>1796</v>
      </c>
      <c r="V850" s="87">
        <v>2120</v>
      </c>
      <c r="W850" s="48">
        <f>rv_10</f>
        <v>0.1</v>
      </c>
      <c r="X850" s="68">
        <f t="shared" si="208"/>
        <v>1908</v>
      </c>
      <c r="Y850" s="68"/>
      <c r="Z850" s="24"/>
      <c r="AA850" s="24"/>
      <c r="AB850" s="136" t="s">
        <v>24</v>
      </c>
      <c r="AC850" s="128">
        <v>4.17</v>
      </c>
      <c r="AD850" s="150" t="s">
        <v>164</v>
      </c>
      <c r="AE850" s="153" t="s">
        <v>165</v>
      </c>
      <c r="AF850" s="153" t="s">
        <v>166</v>
      </c>
    </row>
    <row r="851" spans="1:32">
      <c r="A851" s="18" t="s">
        <v>1798</v>
      </c>
      <c r="B851" s="19" t="s">
        <v>1799</v>
      </c>
      <c r="C851" s="56">
        <v>1</v>
      </c>
      <c r="D851" s="85" t="s">
        <v>1653</v>
      </c>
      <c r="E851" s="77" t="s">
        <v>1798</v>
      </c>
      <c r="F851" s="85">
        <v>3090</v>
      </c>
      <c r="G851" s="32">
        <f>rv_10</f>
        <v>0.1</v>
      </c>
      <c r="H851" s="68">
        <f t="shared" si="209"/>
        <v>2781</v>
      </c>
      <c r="I851" s="68"/>
      <c r="J851" s="24"/>
      <c r="K851" s="24"/>
      <c r="L851" s="136" t="s">
        <v>24</v>
      </c>
      <c r="M851" s="128">
        <v>4.17</v>
      </c>
      <c r="N851" s="151" t="s">
        <v>164</v>
      </c>
      <c r="O851" s="20" t="s">
        <v>165</v>
      </c>
      <c r="P851" s="153" t="s">
        <v>166</v>
      </c>
      <c r="Q851" s="39" t="s">
        <v>1798</v>
      </c>
      <c r="R851" s="40" t="s">
        <v>1799</v>
      </c>
      <c r="S851" s="64">
        <v>1</v>
      </c>
      <c r="T851" s="87" t="s">
        <v>1653</v>
      </c>
      <c r="U851" s="77" t="s">
        <v>1798</v>
      </c>
      <c r="V851" s="87">
        <v>3090</v>
      </c>
      <c r="W851" s="48">
        <f>rv_10</f>
        <v>0.1</v>
      </c>
      <c r="X851" s="68">
        <f t="shared" si="208"/>
        <v>2781</v>
      </c>
      <c r="Y851" s="68"/>
      <c r="Z851" s="24"/>
      <c r="AA851" s="24"/>
      <c r="AB851" s="136" t="s">
        <v>24</v>
      </c>
      <c r="AC851" s="128">
        <v>4.17</v>
      </c>
      <c r="AD851" s="150" t="s">
        <v>164</v>
      </c>
      <c r="AE851" s="153" t="s">
        <v>165</v>
      </c>
      <c r="AF851" s="153" t="s">
        <v>166</v>
      </c>
    </row>
    <row r="852" spans="1:32">
      <c r="A852" s="18" t="s">
        <v>1800</v>
      </c>
      <c r="B852" s="19" t="s">
        <v>1801</v>
      </c>
      <c r="C852" s="56">
        <v>1</v>
      </c>
      <c r="D852" s="85" t="s">
        <v>22</v>
      </c>
      <c r="E852" s="77" t="s">
        <v>1800</v>
      </c>
      <c r="F852" s="85"/>
      <c r="G852" s="32"/>
      <c r="H852" s="68">
        <v>82.5</v>
      </c>
      <c r="I852" s="68"/>
      <c r="J852" s="24"/>
      <c r="K852" s="24"/>
      <c r="L852" s="136" t="s">
        <v>24</v>
      </c>
      <c r="M852" s="128" t="s">
        <v>24</v>
      </c>
      <c r="N852" s="151" t="s">
        <v>1802</v>
      </c>
      <c r="O852" s="20" t="s">
        <v>1803</v>
      </c>
      <c r="P852" s="153" t="s">
        <v>1804</v>
      </c>
      <c r="Q852" s="39" t="s">
        <v>1800</v>
      </c>
      <c r="R852" s="40" t="s">
        <v>1801</v>
      </c>
      <c r="S852" s="64">
        <v>1</v>
      </c>
      <c r="T852" s="87" t="s">
        <v>22</v>
      </c>
      <c r="U852" s="77" t="s">
        <v>1800</v>
      </c>
      <c r="V852" s="87"/>
      <c r="W852" s="48"/>
      <c r="X852" s="68">
        <v>82.5</v>
      </c>
      <c r="Y852" s="68"/>
      <c r="Z852" s="24"/>
      <c r="AA852" s="24"/>
      <c r="AB852" s="136" t="s">
        <v>24</v>
      </c>
      <c r="AC852" s="128" t="s">
        <v>24</v>
      </c>
      <c r="AD852" s="150" t="s">
        <v>1802</v>
      </c>
      <c r="AE852" s="153" t="s">
        <v>1803</v>
      </c>
      <c r="AF852" s="153" t="s">
        <v>1804</v>
      </c>
    </row>
    <row r="853" spans="1:32">
      <c r="A853" s="18" t="s">
        <v>1805</v>
      </c>
      <c r="B853" s="19" t="s">
        <v>1806</v>
      </c>
      <c r="C853" s="56">
        <v>1</v>
      </c>
      <c r="D853" s="85" t="s">
        <v>22</v>
      </c>
      <c r="E853" s="77" t="s">
        <v>1805</v>
      </c>
      <c r="F853" s="85">
        <v>82.5</v>
      </c>
      <c r="G853" s="32">
        <f>rv_log_apple_vol</f>
        <v>0.3</v>
      </c>
      <c r="H853" s="68">
        <f>F853-(F853*G853)</f>
        <v>57.75</v>
      </c>
      <c r="I853" s="68"/>
      <c r="J853" s="24"/>
      <c r="K853" s="24"/>
      <c r="L853" s="136" t="s">
        <v>24</v>
      </c>
      <c r="M853" s="128" t="s">
        <v>24</v>
      </c>
      <c r="N853" s="151" t="s">
        <v>1802</v>
      </c>
      <c r="O853" s="20" t="s">
        <v>1803</v>
      </c>
      <c r="P853" s="153" t="s">
        <v>1804</v>
      </c>
      <c r="Q853" s="39" t="s">
        <v>1805</v>
      </c>
      <c r="R853" s="40" t="s">
        <v>1806</v>
      </c>
      <c r="S853" s="64">
        <v>1</v>
      </c>
      <c r="T853" s="87" t="s">
        <v>22</v>
      </c>
      <c r="U853" s="77" t="s">
        <v>1805</v>
      </c>
      <c r="V853" s="87">
        <v>82.5</v>
      </c>
      <c r="W853" s="48">
        <f>rv_log_apple_vol</f>
        <v>0.3</v>
      </c>
      <c r="X853" s="68">
        <f>V853-(V853*W853)</f>
        <v>57.75</v>
      </c>
      <c r="Y853" s="68"/>
      <c r="Z853" s="24"/>
      <c r="AA853" s="24"/>
      <c r="AB853" s="136" t="s">
        <v>24</v>
      </c>
      <c r="AC853" s="128" t="s">
        <v>24</v>
      </c>
      <c r="AD853" s="150" t="s">
        <v>1802</v>
      </c>
      <c r="AE853" s="153" t="s">
        <v>1803</v>
      </c>
      <c r="AF853" s="153" t="s">
        <v>1804</v>
      </c>
    </row>
    <row r="854" spans="1:32">
      <c r="A854" s="18" t="s">
        <v>1807</v>
      </c>
      <c r="B854" s="19" t="s">
        <v>1808</v>
      </c>
      <c r="C854" s="56">
        <v>1</v>
      </c>
      <c r="D854" s="85" t="s">
        <v>22</v>
      </c>
      <c r="E854" s="77" t="s">
        <v>1807</v>
      </c>
      <c r="F854" s="85"/>
      <c r="G854" s="32"/>
      <c r="H854" s="68">
        <v>299.17</v>
      </c>
      <c r="I854" s="68"/>
      <c r="J854" s="24"/>
      <c r="K854" s="24"/>
      <c r="L854" s="136" t="s">
        <v>24</v>
      </c>
      <c r="M854" s="128" t="s">
        <v>24</v>
      </c>
      <c r="N854" s="151" t="s">
        <v>1802</v>
      </c>
      <c r="O854" s="20" t="s">
        <v>1809</v>
      </c>
      <c r="P854" s="153" t="s">
        <v>1566</v>
      </c>
      <c r="Q854" s="39" t="s">
        <v>1807</v>
      </c>
      <c r="R854" s="40" t="s">
        <v>1808</v>
      </c>
      <c r="S854" s="64">
        <v>1</v>
      </c>
      <c r="T854" s="87" t="s">
        <v>22</v>
      </c>
      <c r="U854" s="77" t="s">
        <v>1807</v>
      </c>
      <c r="V854" s="87"/>
      <c r="W854" s="48"/>
      <c r="X854" s="68">
        <v>299.17</v>
      </c>
      <c r="Y854" s="68"/>
      <c r="Z854" s="24"/>
      <c r="AA854" s="24"/>
      <c r="AB854" s="136" t="s">
        <v>24</v>
      </c>
      <c r="AC854" s="128" t="s">
        <v>24</v>
      </c>
      <c r="AD854" s="150" t="s">
        <v>1802</v>
      </c>
      <c r="AE854" s="153" t="s">
        <v>1809</v>
      </c>
      <c r="AF854" s="153" t="s">
        <v>1566</v>
      </c>
    </row>
    <row r="855" spans="1:32">
      <c r="A855" s="18" t="s">
        <v>1810</v>
      </c>
      <c r="B855" s="19" t="s">
        <v>1811</v>
      </c>
      <c r="C855" s="56">
        <v>1</v>
      </c>
      <c r="D855" s="85" t="s">
        <v>22</v>
      </c>
      <c r="E855" s="77" t="s">
        <v>1810</v>
      </c>
      <c r="F855" s="85">
        <v>299.17</v>
      </c>
      <c r="G855" s="32">
        <f>rv_log_apple_vol</f>
        <v>0.3</v>
      </c>
      <c r="H855" s="68">
        <f>F855-(F855*G855)</f>
        <v>209.41900000000001</v>
      </c>
      <c r="I855" s="68"/>
      <c r="J855" s="24"/>
      <c r="K855" s="24"/>
      <c r="L855" s="136" t="s">
        <v>24</v>
      </c>
      <c r="M855" s="128" t="s">
        <v>24</v>
      </c>
      <c r="N855" s="151" t="s">
        <v>1802</v>
      </c>
      <c r="O855" s="20" t="s">
        <v>1809</v>
      </c>
      <c r="P855" s="153" t="s">
        <v>1566</v>
      </c>
      <c r="Q855" s="39" t="s">
        <v>1810</v>
      </c>
      <c r="R855" s="40" t="s">
        <v>1811</v>
      </c>
      <c r="S855" s="64">
        <v>1</v>
      </c>
      <c r="T855" s="87" t="s">
        <v>22</v>
      </c>
      <c r="U855" s="77" t="s">
        <v>1810</v>
      </c>
      <c r="V855" s="87">
        <v>299.17</v>
      </c>
      <c r="W855" s="48">
        <f>rv_log_apple_vol</f>
        <v>0.3</v>
      </c>
      <c r="X855" s="68">
        <f>V855-(V855*W855)</f>
        <v>209.41900000000001</v>
      </c>
      <c r="Y855" s="68"/>
      <c r="Z855" s="24"/>
      <c r="AA855" s="24"/>
      <c r="AB855" s="136" t="s">
        <v>24</v>
      </c>
      <c r="AC855" s="128" t="s">
        <v>24</v>
      </c>
      <c r="AD855" s="150" t="s">
        <v>1802</v>
      </c>
      <c r="AE855" s="153" t="s">
        <v>1809</v>
      </c>
      <c r="AF855" s="153" t="s">
        <v>1566</v>
      </c>
    </row>
    <row r="856" spans="1:32">
      <c r="A856" s="18" t="s">
        <v>1812</v>
      </c>
      <c r="B856" s="19" t="s">
        <v>1813</v>
      </c>
      <c r="C856" s="56">
        <v>1</v>
      </c>
      <c r="D856" s="85" t="s">
        <v>22</v>
      </c>
      <c r="E856" s="77" t="s">
        <v>1812</v>
      </c>
      <c r="F856" s="85"/>
      <c r="G856" s="32"/>
      <c r="H856" s="68">
        <v>50</v>
      </c>
      <c r="I856" s="68"/>
      <c r="J856" s="24"/>
      <c r="K856" s="24"/>
      <c r="L856" s="136" t="s">
        <v>24</v>
      </c>
      <c r="M856" s="128" t="s">
        <v>24</v>
      </c>
      <c r="N856" s="151" t="s">
        <v>1802</v>
      </c>
      <c r="O856" s="20" t="s">
        <v>1809</v>
      </c>
      <c r="P856" s="153" t="s">
        <v>1566</v>
      </c>
      <c r="Q856" s="39" t="s">
        <v>1812</v>
      </c>
      <c r="R856" s="40" t="s">
        <v>1813</v>
      </c>
      <c r="S856" s="64">
        <v>1</v>
      </c>
      <c r="T856" s="87" t="s">
        <v>22</v>
      </c>
      <c r="U856" s="77" t="s">
        <v>1812</v>
      </c>
      <c r="V856" s="87"/>
      <c r="W856" s="48"/>
      <c r="X856" s="68">
        <v>50</v>
      </c>
      <c r="Y856" s="68"/>
      <c r="Z856" s="24"/>
      <c r="AA856" s="24"/>
      <c r="AB856" s="136" t="s">
        <v>24</v>
      </c>
      <c r="AC856" s="128" t="s">
        <v>24</v>
      </c>
      <c r="AD856" s="150" t="s">
        <v>1802</v>
      </c>
      <c r="AE856" s="153" t="s">
        <v>1809</v>
      </c>
      <c r="AF856" s="153" t="s">
        <v>1566</v>
      </c>
    </row>
    <row r="857" spans="1:32">
      <c r="A857" s="18" t="s">
        <v>1814</v>
      </c>
      <c r="B857" s="19" t="s">
        <v>1815</v>
      </c>
      <c r="C857" s="56">
        <v>1</v>
      </c>
      <c r="D857" s="85" t="s">
        <v>22</v>
      </c>
      <c r="E857" s="77" t="s">
        <v>1814</v>
      </c>
      <c r="F857" s="85">
        <v>50</v>
      </c>
      <c r="G857" s="32">
        <f>rv_log_apple_vol</f>
        <v>0.3</v>
      </c>
      <c r="H857" s="68">
        <f>F857-(F857*G857)</f>
        <v>35</v>
      </c>
      <c r="I857" s="68"/>
      <c r="J857" s="24"/>
      <c r="K857" s="24"/>
      <c r="L857" s="136" t="s">
        <v>24</v>
      </c>
      <c r="M857" s="128" t="s">
        <v>24</v>
      </c>
      <c r="N857" s="151" t="s">
        <v>1802</v>
      </c>
      <c r="O857" s="20" t="s">
        <v>1809</v>
      </c>
      <c r="P857" s="153" t="s">
        <v>1566</v>
      </c>
      <c r="Q857" s="39" t="s">
        <v>1814</v>
      </c>
      <c r="R857" s="40" t="s">
        <v>1815</v>
      </c>
      <c r="S857" s="64">
        <v>1</v>
      </c>
      <c r="T857" s="87" t="s">
        <v>22</v>
      </c>
      <c r="U857" s="77" t="s">
        <v>1814</v>
      </c>
      <c r="V857" s="87">
        <v>50</v>
      </c>
      <c r="W857" s="48">
        <f>rv_log_apple_vol</f>
        <v>0.3</v>
      </c>
      <c r="X857" s="68">
        <f>V857-(V857*W857)</f>
        <v>35</v>
      </c>
      <c r="Y857" s="68"/>
      <c r="Z857" s="24"/>
      <c r="AA857" s="24"/>
      <c r="AB857" s="136" t="s">
        <v>24</v>
      </c>
      <c r="AC857" s="128" t="s">
        <v>24</v>
      </c>
      <c r="AD857" s="150" t="s">
        <v>1802</v>
      </c>
      <c r="AE857" s="153" t="s">
        <v>1809</v>
      </c>
      <c r="AF857" s="153" t="s">
        <v>1566</v>
      </c>
    </row>
    <row r="858" spans="1:32">
      <c r="A858" s="18" t="s">
        <v>1816</v>
      </c>
      <c r="B858" s="19" t="s">
        <v>1817</v>
      </c>
      <c r="C858" s="56">
        <v>1</v>
      </c>
      <c r="D858" s="85" t="s">
        <v>22</v>
      </c>
      <c r="E858" s="77" t="s">
        <v>1816</v>
      </c>
      <c r="F858" s="85"/>
      <c r="G858" s="32"/>
      <c r="H858" s="68">
        <v>50</v>
      </c>
      <c r="I858" s="68"/>
      <c r="J858" s="24"/>
      <c r="K858" s="24"/>
      <c r="L858" s="136" t="s">
        <v>24</v>
      </c>
      <c r="M858" s="128" t="s">
        <v>24</v>
      </c>
      <c r="N858" s="151" t="s">
        <v>1802</v>
      </c>
      <c r="O858" s="20" t="s">
        <v>1809</v>
      </c>
      <c r="P858" s="153" t="s">
        <v>1566</v>
      </c>
      <c r="Q858" s="39" t="s">
        <v>1816</v>
      </c>
      <c r="R858" s="40" t="s">
        <v>1817</v>
      </c>
      <c r="S858" s="64">
        <v>1</v>
      </c>
      <c r="T858" s="87" t="s">
        <v>22</v>
      </c>
      <c r="U858" s="77" t="s">
        <v>1816</v>
      </c>
      <c r="V858" s="87"/>
      <c r="W858" s="48"/>
      <c r="X858" s="68">
        <v>50</v>
      </c>
      <c r="Y858" s="68"/>
      <c r="Z858" s="24"/>
      <c r="AA858" s="24"/>
      <c r="AB858" s="136" t="s">
        <v>24</v>
      </c>
      <c r="AC858" s="128" t="s">
        <v>24</v>
      </c>
      <c r="AD858" s="150" t="s">
        <v>1802</v>
      </c>
      <c r="AE858" s="153" t="s">
        <v>1809</v>
      </c>
      <c r="AF858" s="153" t="s">
        <v>1566</v>
      </c>
    </row>
    <row r="859" spans="1:32">
      <c r="A859" s="18" t="s">
        <v>1818</v>
      </c>
      <c r="B859" s="19" t="s">
        <v>1819</v>
      </c>
      <c r="C859" s="56">
        <v>1</v>
      </c>
      <c r="D859" s="85" t="s">
        <v>22</v>
      </c>
      <c r="E859" s="77" t="s">
        <v>1818</v>
      </c>
      <c r="F859" s="85">
        <v>50</v>
      </c>
      <c r="G859" s="32">
        <f>rv_log_apple_vol</f>
        <v>0.3</v>
      </c>
      <c r="H859" s="68">
        <f>F859-(F859*G859)</f>
        <v>35</v>
      </c>
      <c r="I859" s="68"/>
      <c r="J859" s="24"/>
      <c r="K859" s="24"/>
      <c r="L859" s="136" t="s">
        <v>24</v>
      </c>
      <c r="M859" s="128" t="s">
        <v>24</v>
      </c>
      <c r="N859" s="151" t="s">
        <v>1802</v>
      </c>
      <c r="O859" s="20" t="s">
        <v>1809</v>
      </c>
      <c r="P859" s="153" t="s">
        <v>1566</v>
      </c>
      <c r="Q859" s="39" t="s">
        <v>1818</v>
      </c>
      <c r="R859" s="40" t="s">
        <v>1819</v>
      </c>
      <c r="S859" s="64">
        <v>1</v>
      </c>
      <c r="T859" s="87" t="s">
        <v>22</v>
      </c>
      <c r="U859" s="77" t="s">
        <v>1818</v>
      </c>
      <c r="V859" s="87">
        <v>50</v>
      </c>
      <c r="W859" s="48">
        <f>rv_log_apple_vol</f>
        <v>0.3</v>
      </c>
      <c r="X859" s="68">
        <f>V859-(V859*W859)</f>
        <v>35</v>
      </c>
      <c r="Y859" s="68"/>
      <c r="Z859" s="24"/>
      <c r="AA859" s="24"/>
      <c r="AB859" s="136" t="s">
        <v>24</v>
      </c>
      <c r="AC859" s="128" t="s">
        <v>24</v>
      </c>
      <c r="AD859" s="150" t="s">
        <v>1802</v>
      </c>
      <c r="AE859" s="153" t="s">
        <v>1809</v>
      </c>
      <c r="AF859" s="153" t="s">
        <v>1566</v>
      </c>
    </row>
    <row r="860" spans="1:32">
      <c r="A860" s="18" t="s">
        <v>1820</v>
      </c>
      <c r="B860" s="19" t="s">
        <v>1821</v>
      </c>
      <c r="C860" s="56">
        <v>1</v>
      </c>
      <c r="D860" s="85" t="s">
        <v>22</v>
      </c>
      <c r="E860" s="77" t="s">
        <v>1820</v>
      </c>
      <c r="F860" s="85"/>
      <c r="G860" s="32"/>
      <c r="H860" s="68">
        <v>208.33</v>
      </c>
      <c r="I860" s="68"/>
      <c r="J860" s="24"/>
      <c r="K860" s="24"/>
      <c r="L860" s="136" t="s">
        <v>24</v>
      </c>
      <c r="M860" s="128" t="s">
        <v>24</v>
      </c>
      <c r="N860" s="151" t="s">
        <v>1802</v>
      </c>
      <c r="O860" s="20" t="s">
        <v>1809</v>
      </c>
      <c r="P860" s="153" t="s">
        <v>1566</v>
      </c>
      <c r="Q860" s="39" t="s">
        <v>1820</v>
      </c>
      <c r="R860" s="40" t="s">
        <v>1821</v>
      </c>
      <c r="S860" s="64">
        <v>1</v>
      </c>
      <c r="T860" s="87" t="s">
        <v>22</v>
      </c>
      <c r="U860" s="77" t="s">
        <v>1820</v>
      </c>
      <c r="V860" s="87"/>
      <c r="W860" s="48"/>
      <c r="X860" s="68">
        <v>208.33</v>
      </c>
      <c r="Y860" s="68"/>
      <c r="Z860" s="24"/>
      <c r="AA860" s="24"/>
      <c r="AB860" s="136" t="s">
        <v>24</v>
      </c>
      <c r="AC860" s="128" t="s">
        <v>24</v>
      </c>
      <c r="AD860" s="150" t="s">
        <v>1802</v>
      </c>
      <c r="AE860" s="153" t="s">
        <v>1809</v>
      </c>
      <c r="AF860" s="153" t="s">
        <v>1566</v>
      </c>
    </row>
    <row r="861" spans="1:32">
      <c r="A861" s="18" t="s">
        <v>1822</v>
      </c>
      <c r="B861" s="19" t="s">
        <v>1823</v>
      </c>
      <c r="C861" s="56">
        <v>1</v>
      </c>
      <c r="D861" s="85" t="s">
        <v>22</v>
      </c>
      <c r="E861" s="77" t="s">
        <v>1822</v>
      </c>
      <c r="F861" s="85">
        <v>208.33</v>
      </c>
      <c r="G861" s="32">
        <f>rv_log_apple_vol</f>
        <v>0.3</v>
      </c>
      <c r="H861" s="68">
        <f>F861-(F861*G861)</f>
        <v>145.83100000000002</v>
      </c>
      <c r="I861" s="68"/>
      <c r="J861" s="24"/>
      <c r="K861" s="24"/>
      <c r="L861" s="137" t="s">
        <v>24</v>
      </c>
      <c r="M861" s="128" t="s">
        <v>24</v>
      </c>
      <c r="N861" s="150" t="s">
        <v>1802</v>
      </c>
      <c r="O861" s="153" t="s">
        <v>1809</v>
      </c>
      <c r="P861" s="153" t="s">
        <v>1566</v>
      </c>
      <c r="Q861" s="39" t="s">
        <v>1822</v>
      </c>
      <c r="R861" s="40" t="s">
        <v>1823</v>
      </c>
      <c r="S861" s="64">
        <v>1</v>
      </c>
      <c r="T861" s="87" t="s">
        <v>22</v>
      </c>
      <c r="U861" s="77" t="s">
        <v>1822</v>
      </c>
      <c r="V861" s="87">
        <v>208.33</v>
      </c>
      <c r="W861" s="48">
        <f>rv_log_apple_vol</f>
        <v>0.3</v>
      </c>
      <c r="X861" s="68">
        <f>V861-(V861*W861)</f>
        <v>145.83100000000002</v>
      </c>
      <c r="Y861" s="68"/>
      <c r="Z861" s="24"/>
      <c r="AA861" s="24"/>
      <c r="AB861" s="137" t="s">
        <v>24</v>
      </c>
      <c r="AC861" s="128" t="s">
        <v>24</v>
      </c>
      <c r="AD861" s="150" t="s">
        <v>1802</v>
      </c>
      <c r="AE861" s="153" t="s">
        <v>1809</v>
      </c>
      <c r="AF861" s="153" t="s">
        <v>1566</v>
      </c>
    </row>
    <row r="862" spans="1:32">
      <c r="A862" s="18" t="s">
        <v>1824</v>
      </c>
      <c r="B862" s="19" t="s">
        <v>1825</v>
      </c>
      <c r="C862" s="56">
        <v>1</v>
      </c>
      <c r="D862" s="85" t="s">
        <v>22</v>
      </c>
      <c r="E862" s="77" t="s">
        <v>1824</v>
      </c>
      <c r="F862" s="85"/>
      <c r="G862" s="32"/>
      <c r="H862" s="68">
        <v>29.17</v>
      </c>
      <c r="I862" s="68"/>
      <c r="J862" s="24"/>
      <c r="K862" s="24"/>
      <c r="L862" s="137" t="s">
        <v>24</v>
      </c>
      <c r="M862" s="128" t="s">
        <v>24</v>
      </c>
      <c r="N862" s="150" t="s">
        <v>1802</v>
      </c>
      <c r="O862" s="153" t="s">
        <v>1809</v>
      </c>
      <c r="P862" s="153" t="s">
        <v>1566</v>
      </c>
      <c r="Q862" s="39" t="s">
        <v>1824</v>
      </c>
      <c r="R862" s="40" t="s">
        <v>1825</v>
      </c>
      <c r="S862" s="64">
        <v>1</v>
      </c>
      <c r="T862" s="87" t="s">
        <v>22</v>
      </c>
      <c r="U862" s="77" t="s">
        <v>1824</v>
      </c>
      <c r="V862" s="87"/>
      <c r="W862" s="48"/>
      <c r="X862" s="68">
        <v>29.17</v>
      </c>
      <c r="Y862" s="68"/>
      <c r="Z862" s="24"/>
      <c r="AA862" s="24"/>
      <c r="AB862" s="137" t="s">
        <v>24</v>
      </c>
      <c r="AC862" s="128" t="s">
        <v>24</v>
      </c>
      <c r="AD862" s="150" t="s">
        <v>1802</v>
      </c>
      <c r="AE862" s="153" t="s">
        <v>1809</v>
      </c>
      <c r="AF862" s="153" t="s">
        <v>1566</v>
      </c>
    </row>
    <row r="863" spans="1:32">
      <c r="A863" s="18" t="s">
        <v>1826</v>
      </c>
      <c r="B863" s="19" t="s">
        <v>1827</v>
      </c>
      <c r="C863" s="56">
        <v>1</v>
      </c>
      <c r="D863" s="85" t="s">
        <v>22</v>
      </c>
      <c r="E863" s="77" t="s">
        <v>1826</v>
      </c>
      <c r="F863" s="85">
        <v>29.17</v>
      </c>
      <c r="G863" s="32">
        <f>rv_log_apple_vol</f>
        <v>0.3</v>
      </c>
      <c r="H863" s="68">
        <f>F863-(F863*G863)</f>
        <v>20.419000000000004</v>
      </c>
      <c r="I863" s="68"/>
      <c r="J863" s="24"/>
      <c r="K863" s="24"/>
      <c r="L863" s="137" t="s">
        <v>24</v>
      </c>
      <c r="M863" s="128" t="s">
        <v>24</v>
      </c>
      <c r="N863" s="150" t="s">
        <v>1802</v>
      </c>
      <c r="O863" s="153" t="s">
        <v>1809</v>
      </c>
      <c r="P863" s="153" t="s">
        <v>1566</v>
      </c>
      <c r="Q863" s="39" t="s">
        <v>1826</v>
      </c>
      <c r="R863" s="40" t="s">
        <v>1827</v>
      </c>
      <c r="S863" s="64">
        <v>1</v>
      </c>
      <c r="T863" s="87" t="s">
        <v>22</v>
      </c>
      <c r="U863" s="77" t="s">
        <v>1826</v>
      </c>
      <c r="V863" s="87">
        <v>29.17</v>
      </c>
      <c r="W863" s="48">
        <f>rv_log_apple_vol</f>
        <v>0.3</v>
      </c>
      <c r="X863" s="68">
        <f>V863-(V863*W863)</f>
        <v>20.419000000000004</v>
      </c>
      <c r="Y863" s="68"/>
      <c r="Z863" s="24"/>
      <c r="AA863" s="24"/>
      <c r="AB863" s="137" t="s">
        <v>24</v>
      </c>
      <c r="AC863" s="128" t="s">
        <v>24</v>
      </c>
      <c r="AD863" s="150" t="s">
        <v>1802</v>
      </c>
      <c r="AE863" s="153" t="s">
        <v>1809</v>
      </c>
      <c r="AF863" s="153" t="s">
        <v>1566</v>
      </c>
    </row>
    <row r="864" spans="1:32">
      <c r="A864" s="18" t="s">
        <v>2624</v>
      </c>
      <c r="B864" s="19" t="s">
        <v>2627</v>
      </c>
      <c r="C864" s="56">
        <v>1</v>
      </c>
      <c r="D864" s="85" t="s">
        <v>1830</v>
      </c>
      <c r="E864" s="77" t="s">
        <v>2624</v>
      </c>
      <c r="F864" s="85"/>
      <c r="G864" s="32"/>
      <c r="H864" s="68">
        <v>105</v>
      </c>
      <c r="I864" s="92"/>
      <c r="J864" s="128"/>
      <c r="K864" s="24"/>
      <c r="L864" s="137" t="s">
        <v>24</v>
      </c>
      <c r="M864" s="128" t="s">
        <v>24</v>
      </c>
      <c r="N864" s="150" t="s">
        <v>1802</v>
      </c>
      <c r="O864" s="153" t="s">
        <v>1809</v>
      </c>
      <c r="P864" s="153" t="s">
        <v>1831</v>
      </c>
      <c r="Q864" s="39" t="s">
        <v>1828</v>
      </c>
      <c r="R864" s="40" t="s">
        <v>1829</v>
      </c>
      <c r="S864" s="64">
        <v>1</v>
      </c>
      <c r="T864" s="87" t="s">
        <v>1830</v>
      </c>
      <c r="U864" s="77" t="s">
        <v>1828</v>
      </c>
      <c r="V864" s="87"/>
      <c r="W864" s="48"/>
      <c r="X864" s="68">
        <v>99.17</v>
      </c>
      <c r="Y864" s="68"/>
      <c r="Z864" s="24"/>
      <c r="AA864" s="24"/>
      <c r="AB864" s="137" t="s">
        <v>24</v>
      </c>
      <c r="AC864" s="128" t="s">
        <v>24</v>
      </c>
      <c r="AD864" s="150" t="s">
        <v>1802</v>
      </c>
      <c r="AE864" s="153" t="s">
        <v>1809</v>
      </c>
      <c r="AF864" s="153" t="s">
        <v>1831</v>
      </c>
    </row>
    <row r="865" spans="1:32">
      <c r="A865" s="18" t="s">
        <v>2625</v>
      </c>
      <c r="B865" s="19" t="s">
        <v>2626</v>
      </c>
      <c r="C865" s="56">
        <v>1</v>
      </c>
      <c r="D865" s="267" t="s">
        <v>1830</v>
      </c>
      <c r="E865" s="203" t="s">
        <v>2625</v>
      </c>
      <c r="F865" s="85"/>
      <c r="G865" s="32"/>
      <c r="H865" s="68">
        <v>22.98</v>
      </c>
      <c r="I865" s="92"/>
      <c r="J865" s="128"/>
      <c r="K865" s="24"/>
      <c r="L865" s="137" t="s">
        <v>24</v>
      </c>
      <c r="M865" s="128" t="s">
        <v>24</v>
      </c>
      <c r="N865" s="150" t="s">
        <v>1802</v>
      </c>
      <c r="O865" s="153" t="s">
        <v>1809</v>
      </c>
      <c r="P865" s="153" t="s">
        <v>1831</v>
      </c>
      <c r="Q865" s="39"/>
      <c r="R865" s="40"/>
      <c r="S865" s="64"/>
      <c r="T865" s="87"/>
      <c r="U865" s="77"/>
      <c r="V865" s="87"/>
      <c r="W865" s="48"/>
      <c r="X865" s="68"/>
      <c r="Y865" s="68"/>
      <c r="Z865" s="24"/>
      <c r="AA865" s="24"/>
      <c r="AB865" s="137"/>
      <c r="AC865" s="128"/>
      <c r="AD865" s="150"/>
      <c r="AE865" s="153"/>
      <c r="AF865" s="153"/>
    </row>
    <row r="866" spans="1:32">
      <c r="A866" s="18" t="s">
        <v>1832</v>
      </c>
      <c r="B866" s="19" t="s">
        <v>1833</v>
      </c>
      <c r="C866" s="56">
        <v>1</v>
      </c>
      <c r="D866" s="85" t="s">
        <v>1834</v>
      </c>
      <c r="E866" s="77" t="s">
        <v>1832</v>
      </c>
      <c r="G866" s="32"/>
      <c r="H866" s="85">
        <v>47.39</v>
      </c>
      <c r="I866" s="68"/>
      <c r="J866" s="24"/>
      <c r="K866" s="24"/>
      <c r="L866" s="137" t="s">
        <v>24</v>
      </c>
      <c r="M866" s="128" t="s">
        <v>24</v>
      </c>
      <c r="N866" s="151" t="s">
        <v>1802</v>
      </c>
      <c r="O866" s="153" t="s">
        <v>1809</v>
      </c>
      <c r="P866" s="153" t="s">
        <v>1831</v>
      </c>
      <c r="Q866" s="39" t="s">
        <v>1832</v>
      </c>
      <c r="R866" s="40" t="s">
        <v>1833</v>
      </c>
      <c r="S866" s="64">
        <v>1</v>
      </c>
      <c r="T866" s="87" t="s">
        <v>1834</v>
      </c>
      <c r="U866" s="77" t="s">
        <v>1832</v>
      </c>
      <c r="V866" s="246"/>
      <c r="W866" s="48"/>
      <c r="X866" s="87">
        <v>47.39</v>
      </c>
      <c r="Y866" s="68"/>
      <c r="Z866" s="24"/>
      <c r="AA866" s="24"/>
      <c r="AB866" s="137" t="s">
        <v>24</v>
      </c>
      <c r="AC866" s="128" t="s">
        <v>24</v>
      </c>
      <c r="AD866" s="150" t="s">
        <v>1802</v>
      </c>
      <c r="AE866" s="153" t="s">
        <v>1809</v>
      </c>
      <c r="AF866" s="153" t="s">
        <v>1831</v>
      </c>
    </row>
    <row r="867" spans="1:32">
      <c r="A867" s="18" t="s">
        <v>1835</v>
      </c>
      <c r="B867" s="19" t="s">
        <v>1836</v>
      </c>
      <c r="C867" s="56">
        <v>1</v>
      </c>
      <c r="D867" s="85" t="s">
        <v>1834</v>
      </c>
      <c r="E867" s="77" t="s">
        <v>1835</v>
      </c>
      <c r="G867" s="32"/>
      <c r="H867" s="85">
        <v>85.31</v>
      </c>
      <c r="I867" s="68"/>
      <c r="J867" s="24"/>
      <c r="K867" s="24"/>
      <c r="L867" s="137" t="s">
        <v>24</v>
      </c>
      <c r="M867" s="128" t="s">
        <v>24</v>
      </c>
      <c r="N867" s="151" t="s">
        <v>1802</v>
      </c>
      <c r="O867" s="153" t="s">
        <v>1809</v>
      </c>
      <c r="P867" s="153" t="s">
        <v>1831</v>
      </c>
      <c r="Q867" s="39" t="s">
        <v>1835</v>
      </c>
      <c r="R867" s="40" t="s">
        <v>1836</v>
      </c>
      <c r="S867" s="64">
        <v>1</v>
      </c>
      <c r="T867" s="87" t="s">
        <v>1834</v>
      </c>
      <c r="U867" s="77" t="s">
        <v>1835</v>
      </c>
      <c r="V867" s="246"/>
      <c r="W867" s="48"/>
      <c r="X867" s="87">
        <v>85.31</v>
      </c>
      <c r="Y867" s="68"/>
      <c r="Z867" s="24"/>
      <c r="AA867" s="24"/>
      <c r="AB867" s="137" t="s">
        <v>24</v>
      </c>
      <c r="AC867" s="128" t="s">
        <v>24</v>
      </c>
      <c r="AD867" s="150" t="s">
        <v>1802</v>
      </c>
      <c r="AE867" s="153" t="s">
        <v>1809</v>
      </c>
      <c r="AF867" s="153" t="s">
        <v>1831</v>
      </c>
    </row>
    <row r="868" spans="1:32">
      <c r="A868" s="18" t="s">
        <v>1837</v>
      </c>
      <c r="B868" s="19" t="s">
        <v>1838</v>
      </c>
      <c r="C868" s="56">
        <v>1</v>
      </c>
      <c r="D868" s="85" t="s">
        <v>1834</v>
      </c>
      <c r="E868" s="77" t="s">
        <v>1837</v>
      </c>
      <c r="G868" s="32"/>
      <c r="H868" s="85">
        <v>113.74</v>
      </c>
      <c r="I868" s="68"/>
      <c r="J868" s="24"/>
      <c r="K868" s="24"/>
      <c r="L868" s="137" t="s">
        <v>24</v>
      </c>
      <c r="M868" s="128" t="s">
        <v>24</v>
      </c>
      <c r="N868" s="151" t="s">
        <v>1802</v>
      </c>
      <c r="O868" s="153" t="s">
        <v>1809</v>
      </c>
      <c r="P868" s="153" t="s">
        <v>1831</v>
      </c>
      <c r="Q868" s="39" t="s">
        <v>1837</v>
      </c>
      <c r="R868" s="40" t="s">
        <v>1838</v>
      </c>
      <c r="S868" s="64">
        <v>1</v>
      </c>
      <c r="T868" s="87" t="s">
        <v>1834</v>
      </c>
      <c r="U868" s="77" t="s">
        <v>1837</v>
      </c>
      <c r="V868" s="246"/>
      <c r="W868" s="48"/>
      <c r="X868" s="87">
        <v>113.74</v>
      </c>
      <c r="Y868" s="68"/>
      <c r="Z868" s="24"/>
      <c r="AA868" s="24"/>
      <c r="AB868" s="137" t="s">
        <v>24</v>
      </c>
      <c r="AC868" s="128" t="s">
        <v>24</v>
      </c>
      <c r="AD868" s="150" t="s">
        <v>1802</v>
      </c>
      <c r="AE868" s="153" t="s">
        <v>1809</v>
      </c>
      <c r="AF868" s="153" t="s">
        <v>1831</v>
      </c>
    </row>
    <row r="869" spans="1:32">
      <c r="A869" s="18" t="s">
        <v>1839</v>
      </c>
      <c r="B869" s="19" t="s">
        <v>1840</v>
      </c>
      <c r="C869" s="56">
        <v>1</v>
      </c>
      <c r="D869" s="85" t="s">
        <v>1841</v>
      </c>
      <c r="E869" s="77" t="s">
        <v>1839</v>
      </c>
      <c r="F869" s="85"/>
      <c r="G869" s="32"/>
      <c r="H869" s="68">
        <v>155.57</v>
      </c>
      <c r="I869" s="68"/>
      <c r="J869" s="24"/>
      <c r="K869" s="24"/>
      <c r="L869" s="137" t="s">
        <v>24</v>
      </c>
      <c r="M869" s="128" t="s">
        <v>24</v>
      </c>
      <c r="N869" s="151" t="s">
        <v>1802</v>
      </c>
      <c r="O869" s="153" t="s">
        <v>1842</v>
      </c>
      <c r="P869" s="153" t="s">
        <v>1831</v>
      </c>
      <c r="Q869" s="39" t="s">
        <v>1839</v>
      </c>
      <c r="R869" s="40" t="s">
        <v>1840</v>
      </c>
      <c r="S869" s="64">
        <v>1</v>
      </c>
      <c r="T869" s="87" t="s">
        <v>1841</v>
      </c>
      <c r="U869" s="77" t="s">
        <v>1839</v>
      </c>
      <c r="V869" s="87"/>
      <c r="W869" s="48"/>
      <c r="X869" s="68">
        <v>155.57</v>
      </c>
      <c r="Y869" s="68"/>
      <c r="Z869" s="24"/>
      <c r="AA869" s="24"/>
      <c r="AB869" s="137" t="s">
        <v>24</v>
      </c>
      <c r="AC869" s="128" t="s">
        <v>24</v>
      </c>
      <c r="AD869" s="150" t="s">
        <v>1802</v>
      </c>
      <c r="AE869" s="153" t="s">
        <v>1842</v>
      </c>
      <c r="AF869" s="153" t="s">
        <v>1831</v>
      </c>
    </row>
    <row r="870" spans="1:32">
      <c r="A870" s="18" t="s">
        <v>1843</v>
      </c>
      <c r="B870" s="19" t="s">
        <v>1844</v>
      </c>
      <c r="C870" s="56">
        <v>1</v>
      </c>
      <c r="D870" s="68" t="s">
        <v>1845</v>
      </c>
      <c r="E870" s="77">
        <v>1912001502</v>
      </c>
      <c r="F870" s="85"/>
      <c r="G870" s="32"/>
      <c r="H870" s="68">
        <v>1250</v>
      </c>
      <c r="I870" s="68"/>
      <c r="J870" s="24"/>
      <c r="K870" s="24"/>
      <c r="L870" s="136" t="s">
        <v>24</v>
      </c>
      <c r="M870" s="128" t="s">
        <v>24</v>
      </c>
      <c r="N870" s="150" t="s">
        <v>1802</v>
      </c>
      <c r="O870" s="153" t="s">
        <v>1846</v>
      </c>
      <c r="P870" s="153" t="s">
        <v>1831</v>
      </c>
      <c r="Q870" s="39" t="s">
        <v>1843</v>
      </c>
      <c r="R870" s="40" t="s">
        <v>1844</v>
      </c>
      <c r="S870" s="64">
        <v>1</v>
      </c>
      <c r="T870" s="68" t="s">
        <v>1845</v>
      </c>
      <c r="U870" s="77">
        <v>1912001502</v>
      </c>
      <c r="V870" s="87"/>
      <c r="W870" s="48"/>
      <c r="X870" s="68">
        <v>1250</v>
      </c>
      <c r="Y870" s="68"/>
      <c r="Z870" s="24"/>
      <c r="AA870" s="24"/>
      <c r="AB870" s="136" t="s">
        <v>24</v>
      </c>
      <c r="AC870" s="128" t="s">
        <v>24</v>
      </c>
      <c r="AD870" s="150" t="s">
        <v>1802</v>
      </c>
      <c r="AE870" s="153" t="s">
        <v>1846</v>
      </c>
      <c r="AF870" s="153" t="s">
        <v>1831</v>
      </c>
    </row>
    <row r="871" spans="1:32">
      <c r="A871" s="18" t="s">
        <v>1847</v>
      </c>
      <c r="B871" s="19" t="s">
        <v>1848</v>
      </c>
      <c r="C871" s="56">
        <v>1</v>
      </c>
      <c r="D871" s="68" t="s">
        <v>1845</v>
      </c>
      <c r="E871" s="77">
        <v>1912031200</v>
      </c>
      <c r="F871" s="85"/>
      <c r="G871" s="32"/>
      <c r="H871" s="68">
        <v>4990</v>
      </c>
      <c r="I871" s="68"/>
      <c r="J871" s="24"/>
      <c r="K871" s="24"/>
      <c r="L871" s="136" t="s">
        <v>24</v>
      </c>
      <c r="M871" s="128" t="s">
        <v>24</v>
      </c>
      <c r="N871" s="150" t="s">
        <v>1802</v>
      </c>
      <c r="O871" s="153" t="s">
        <v>1846</v>
      </c>
      <c r="P871" s="153" t="s">
        <v>1831</v>
      </c>
      <c r="Q871" s="39" t="s">
        <v>1847</v>
      </c>
      <c r="R871" s="40" t="s">
        <v>1848</v>
      </c>
      <c r="S871" s="64">
        <v>1</v>
      </c>
      <c r="T871" s="68" t="s">
        <v>1845</v>
      </c>
      <c r="U871" s="77">
        <v>1912031200</v>
      </c>
      <c r="V871" s="87"/>
      <c r="W871" s="48"/>
      <c r="X871" s="68">
        <v>4990</v>
      </c>
      <c r="Y871" s="68"/>
      <c r="Z871" s="24"/>
      <c r="AA871" s="24"/>
      <c r="AB871" s="136" t="s">
        <v>24</v>
      </c>
      <c r="AC871" s="128" t="s">
        <v>24</v>
      </c>
      <c r="AD871" s="150" t="s">
        <v>1802</v>
      </c>
      <c r="AE871" s="153" t="s">
        <v>1846</v>
      </c>
      <c r="AF871" s="153" t="s">
        <v>1831</v>
      </c>
    </row>
    <row r="872" spans="1:32">
      <c r="A872" s="18" t="s">
        <v>1849</v>
      </c>
      <c r="B872" s="19" t="s">
        <v>1850</v>
      </c>
      <c r="C872" s="56">
        <v>1</v>
      </c>
      <c r="D872" s="68" t="s">
        <v>1845</v>
      </c>
      <c r="E872" s="77">
        <v>1912051200</v>
      </c>
      <c r="F872" s="85"/>
      <c r="G872" s="32"/>
      <c r="H872" s="68">
        <v>5500</v>
      </c>
      <c r="I872" s="68"/>
      <c r="J872" s="24"/>
      <c r="K872" s="24"/>
      <c r="L872" s="136" t="s">
        <v>24</v>
      </c>
      <c r="M872" s="128" t="s">
        <v>24</v>
      </c>
      <c r="N872" s="150" t="s">
        <v>1802</v>
      </c>
      <c r="O872" s="153" t="s">
        <v>1846</v>
      </c>
      <c r="P872" s="153" t="s">
        <v>1831</v>
      </c>
      <c r="Q872" s="39" t="s">
        <v>1849</v>
      </c>
      <c r="R872" s="40" t="s">
        <v>1850</v>
      </c>
      <c r="S872" s="64">
        <v>1</v>
      </c>
      <c r="T872" s="68" t="s">
        <v>1845</v>
      </c>
      <c r="U872" s="77">
        <v>1912051200</v>
      </c>
      <c r="V872" s="87"/>
      <c r="W872" s="48"/>
      <c r="X872" s="68">
        <v>5500</v>
      </c>
      <c r="Y872" s="68"/>
      <c r="Z872" s="24"/>
      <c r="AA872" s="24"/>
      <c r="AB872" s="136" t="s">
        <v>24</v>
      </c>
      <c r="AC872" s="128" t="s">
        <v>24</v>
      </c>
      <c r="AD872" s="150" t="s">
        <v>1802</v>
      </c>
      <c r="AE872" s="153" t="s">
        <v>1846</v>
      </c>
      <c r="AF872" s="153" t="s">
        <v>1831</v>
      </c>
    </row>
    <row r="873" spans="1:32">
      <c r="A873" s="18" t="s">
        <v>1851</v>
      </c>
      <c r="B873" s="19" t="s">
        <v>1852</v>
      </c>
      <c r="C873" s="56">
        <v>1</v>
      </c>
      <c r="D873" s="68" t="s">
        <v>1845</v>
      </c>
      <c r="E873" s="77">
        <v>1912001200</v>
      </c>
      <c r="F873" s="85"/>
      <c r="G873" s="32"/>
      <c r="H873" s="68">
        <v>650</v>
      </c>
      <c r="I873" s="68"/>
      <c r="J873" s="24"/>
      <c r="K873" s="24"/>
      <c r="L873" s="136" t="s">
        <v>24</v>
      </c>
      <c r="M873" s="128" t="s">
        <v>24</v>
      </c>
      <c r="N873" s="150" t="s">
        <v>1802</v>
      </c>
      <c r="O873" s="153" t="s">
        <v>1846</v>
      </c>
      <c r="P873" s="153" t="s">
        <v>1831</v>
      </c>
      <c r="Q873" s="39" t="s">
        <v>1851</v>
      </c>
      <c r="R873" s="40" t="s">
        <v>1852</v>
      </c>
      <c r="S873" s="64">
        <v>1</v>
      </c>
      <c r="T873" s="68" t="s">
        <v>1845</v>
      </c>
      <c r="U873" s="77">
        <v>1912001200</v>
      </c>
      <c r="V873" s="87"/>
      <c r="W873" s="48"/>
      <c r="X873" s="68">
        <v>650</v>
      </c>
      <c r="Y873" s="68"/>
      <c r="Z873" s="24"/>
      <c r="AA873" s="24"/>
      <c r="AB873" s="136" t="s">
        <v>24</v>
      </c>
      <c r="AC873" s="128" t="s">
        <v>24</v>
      </c>
      <c r="AD873" s="150" t="s">
        <v>1802</v>
      </c>
      <c r="AE873" s="153" t="s">
        <v>1846</v>
      </c>
      <c r="AF873" s="153" t="s">
        <v>1831</v>
      </c>
    </row>
    <row r="874" spans="1:32">
      <c r="A874" s="18" t="s">
        <v>1853</v>
      </c>
      <c r="B874" s="19" t="s">
        <v>1854</v>
      </c>
      <c r="C874" s="56">
        <v>1</v>
      </c>
      <c r="D874" s="68" t="s">
        <v>29</v>
      </c>
      <c r="E874" s="77" t="s">
        <v>1853</v>
      </c>
      <c r="F874" s="85"/>
      <c r="G874" s="32"/>
      <c r="H874" s="68">
        <v>3</v>
      </c>
      <c r="I874" s="68"/>
      <c r="J874" s="24"/>
      <c r="K874" s="24"/>
      <c r="L874" s="136" t="s">
        <v>24</v>
      </c>
      <c r="M874" s="128" t="s">
        <v>24</v>
      </c>
      <c r="N874" s="150" t="s">
        <v>164</v>
      </c>
      <c r="O874" s="153" t="s">
        <v>1855</v>
      </c>
      <c r="P874" s="153" t="s">
        <v>166</v>
      </c>
      <c r="Q874" s="39" t="s">
        <v>1853</v>
      </c>
      <c r="R874" s="40" t="s">
        <v>1854</v>
      </c>
      <c r="S874" s="64">
        <v>1</v>
      </c>
      <c r="T874" s="68" t="s">
        <v>29</v>
      </c>
      <c r="U874" s="77" t="s">
        <v>1853</v>
      </c>
      <c r="V874" s="87"/>
      <c r="W874" s="48"/>
      <c r="X874" s="68">
        <v>3</v>
      </c>
      <c r="Y874" s="68"/>
      <c r="Z874" s="24"/>
      <c r="AA874" s="24"/>
      <c r="AB874" s="136" t="s">
        <v>24</v>
      </c>
      <c r="AC874" s="128" t="s">
        <v>24</v>
      </c>
      <c r="AD874" s="150" t="s">
        <v>164</v>
      </c>
      <c r="AE874" s="153" t="s">
        <v>1855</v>
      </c>
      <c r="AF874" s="153" t="s">
        <v>166</v>
      </c>
    </row>
    <row r="875" spans="1:32">
      <c r="A875" s="18" t="s">
        <v>1856</v>
      </c>
      <c r="B875" s="19" t="s">
        <v>1857</v>
      </c>
      <c r="C875" s="56">
        <v>1</v>
      </c>
      <c r="D875" s="68" t="s">
        <v>29</v>
      </c>
      <c r="E875" s="77" t="s">
        <v>1856</v>
      </c>
      <c r="F875" s="85"/>
      <c r="G875" s="32"/>
      <c r="H875" s="68">
        <v>5</v>
      </c>
      <c r="I875" s="68"/>
      <c r="J875" s="24"/>
      <c r="K875" s="24"/>
      <c r="L875" s="136" t="s">
        <v>24</v>
      </c>
      <c r="M875" s="128" t="s">
        <v>24</v>
      </c>
      <c r="N875" s="150" t="s">
        <v>164</v>
      </c>
      <c r="O875" s="153" t="s">
        <v>1855</v>
      </c>
      <c r="P875" s="153" t="s">
        <v>166</v>
      </c>
      <c r="Q875" s="39" t="s">
        <v>1856</v>
      </c>
      <c r="R875" s="40" t="s">
        <v>1857</v>
      </c>
      <c r="S875" s="64">
        <v>1</v>
      </c>
      <c r="T875" s="68" t="s">
        <v>29</v>
      </c>
      <c r="U875" s="77" t="s">
        <v>1856</v>
      </c>
      <c r="V875" s="87"/>
      <c r="W875" s="48"/>
      <c r="X875" s="68">
        <v>5</v>
      </c>
      <c r="Y875" s="68"/>
      <c r="Z875" s="24"/>
      <c r="AA875" s="24"/>
      <c r="AB875" s="136" t="s">
        <v>24</v>
      </c>
      <c r="AC875" s="128" t="s">
        <v>24</v>
      </c>
      <c r="AD875" s="150" t="s">
        <v>164</v>
      </c>
      <c r="AE875" s="153" t="s">
        <v>1855</v>
      </c>
      <c r="AF875" s="153" t="s">
        <v>166</v>
      </c>
    </row>
    <row r="876" spans="1:32">
      <c r="A876" s="18" t="s">
        <v>1858</v>
      </c>
      <c r="B876" s="19" t="s">
        <v>1859</v>
      </c>
      <c r="C876" s="56">
        <v>1</v>
      </c>
      <c r="D876" s="85" t="s">
        <v>29</v>
      </c>
      <c r="E876" s="77" t="s">
        <v>1858</v>
      </c>
      <c r="F876" s="85"/>
      <c r="G876" s="32"/>
      <c r="H876" s="68">
        <v>15</v>
      </c>
      <c r="I876" s="68"/>
      <c r="J876" s="24"/>
      <c r="K876" s="24"/>
      <c r="L876" s="137" t="s">
        <v>24</v>
      </c>
      <c r="M876" s="128" t="s">
        <v>24</v>
      </c>
      <c r="N876" s="150" t="s">
        <v>164</v>
      </c>
      <c r="O876" s="153" t="s">
        <v>1855</v>
      </c>
      <c r="P876" s="153" t="s">
        <v>166</v>
      </c>
      <c r="Q876" s="39" t="s">
        <v>1858</v>
      </c>
      <c r="R876" s="40" t="s">
        <v>1859</v>
      </c>
      <c r="S876" s="64">
        <v>1</v>
      </c>
      <c r="T876" s="87" t="s">
        <v>29</v>
      </c>
      <c r="U876" s="77" t="s">
        <v>1858</v>
      </c>
      <c r="V876" s="87"/>
      <c r="W876" s="48"/>
      <c r="X876" s="68">
        <v>15</v>
      </c>
      <c r="Y876" s="68"/>
      <c r="Z876" s="24"/>
      <c r="AA876" s="24"/>
      <c r="AB876" s="137" t="s">
        <v>24</v>
      </c>
      <c r="AC876" s="128" t="s">
        <v>24</v>
      </c>
      <c r="AD876" s="150" t="s">
        <v>164</v>
      </c>
      <c r="AE876" s="153" t="s">
        <v>1855</v>
      </c>
      <c r="AF876" s="153" t="s">
        <v>166</v>
      </c>
    </row>
    <row r="877" spans="1:32">
      <c r="A877" s="18" t="s">
        <v>1860</v>
      </c>
      <c r="B877" s="19" t="s">
        <v>1861</v>
      </c>
      <c r="C877" s="56">
        <v>1</v>
      </c>
      <c r="D877" s="68" t="s">
        <v>29</v>
      </c>
      <c r="E877" s="77" t="s">
        <v>1860</v>
      </c>
      <c r="F877" s="85"/>
      <c r="G877" s="32"/>
      <c r="H877" s="68">
        <v>7</v>
      </c>
      <c r="I877" s="68"/>
      <c r="J877" s="24"/>
      <c r="K877" s="24"/>
      <c r="L877" s="136" t="s">
        <v>24</v>
      </c>
      <c r="M877" s="128" t="s">
        <v>24</v>
      </c>
      <c r="N877" s="150" t="s">
        <v>164</v>
      </c>
      <c r="O877" s="153" t="s">
        <v>1862</v>
      </c>
      <c r="P877" s="153" t="s">
        <v>166</v>
      </c>
      <c r="Q877" s="39" t="s">
        <v>1860</v>
      </c>
      <c r="R877" s="40" t="s">
        <v>1861</v>
      </c>
      <c r="S877" s="64">
        <v>1</v>
      </c>
      <c r="T877" s="68" t="s">
        <v>29</v>
      </c>
      <c r="U877" s="77" t="s">
        <v>1860</v>
      </c>
      <c r="V877" s="87"/>
      <c r="W877" s="48"/>
      <c r="X877" s="68">
        <v>7</v>
      </c>
      <c r="Y877" s="68"/>
      <c r="Z877" s="24"/>
      <c r="AA877" s="24"/>
      <c r="AB877" s="136" t="s">
        <v>24</v>
      </c>
      <c r="AC877" s="128" t="s">
        <v>24</v>
      </c>
      <c r="AD877" s="150" t="s">
        <v>164</v>
      </c>
      <c r="AE877" s="153" t="s">
        <v>1862</v>
      </c>
      <c r="AF877" s="153" t="s">
        <v>166</v>
      </c>
    </row>
    <row r="878" spans="1:32">
      <c r="A878" s="18" t="s">
        <v>1863</v>
      </c>
      <c r="B878" s="19" t="s">
        <v>1864</v>
      </c>
      <c r="C878" s="56">
        <v>1</v>
      </c>
      <c r="D878" s="68" t="s">
        <v>29</v>
      </c>
      <c r="E878" s="77" t="s">
        <v>1863</v>
      </c>
      <c r="F878" s="85"/>
      <c r="G878" s="32"/>
      <c r="H878" s="68">
        <v>6.5</v>
      </c>
      <c r="I878" s="68"/>
      <c r="J878" s="24"/>
      <c r="K878" s="24"/>
      <c r="L878" s="136" t="s">
        <v>24</v>
      </c>
      <c r="M878" s="128" t="s">
        <v>24</v>
      </c>
      <c r="N878" s="150" t="s">
        <v>164</v>
      </c>
      <c r="O878" s="153" t="s">
        <v>1862</v>
      </c>
      <c r="P878" s="153" t="s">
        <v>166</v>
      </c>
      <c r="Q878" s="39" t="s">
        <v>1863</v>
      </c>
      <c r="R878" s="40" t="s">
        <v>1864</v>
      </c>
      <c r="S878" s="64">
        <v>1</v>
      </c>
      <c r="T878" s="68" t="s">
        <v>29</v>
      </c>
      <c r="U878" s="77" t="s">
        <v>1863</v>
      </c>
      <c r="V878" s="87"/>
      <c r="W878" s="48"/>
      <c r="X878" s="68">
        <v>6.5</v>
      </c>
      <c r="Y878" s="68"/>
      <c r="Z878" s="24"/>
      <c r="AA878" s="24"/>
      <c r="AB878" s="136" t="s">
        <v>24</v>
      </c>
      <c r="AC878" s="128" t="s">
        <v>24</v>
      </c>
      <c r="AD878" s="150" t="s">
        <v>164</v>
      </c>
      <c r="AE878" s="153" t="s">
        <v>1862</v>
      </c>
      <c r="AF878" s="153" t="s">
        <v>166</v>
      </c>
    </row>
    <row r="879" spans="1:32">
      <c r="A879" s="18" t="s">
        <v>1865</v>
      </c>
      <c r="B879" s="19" t="s">
        <v>1866</v>
      </c>
      <c r="C879" s="56">
        <v>1</v>
      </c>
      <c r="D879" s="68" t="s">
        <v>29</v>
      </c>
      <c r="E879" s="77" t="s">
        <v>1865</v>
      </c>
      <c r="F879" s="85"/>
      <c r="G879" s="32"/>
      <c r="H879" s="68">
        <v>6</v>
      </c>
      <c r="I879" s="68"/>
      <c r="J879" s="24"/>
      <c r="K879" s="24"/>
      <c r="L879" s="136" t="s">
        <v>24</v>
      </c>
      <c r="M879" s="128" t="s">
        <v>24</v>
      </c>
      <c r="N879" s="150" t="s">
        <v>164</v>
      </c>
      <c r="O879" s="153" t="s">
        <v>1862</v>
      </c>
      <c r="P879" s="153" t="s">
        <v>166</v>
      </c>
      <c r="Q879" s="39" t="s">
        <v>1865</v>
      </c>
      <c r="R879" s="40" t="s">
        <v>1866</v>
      </c>
      <c r="S879" s="64">
        <v>1</v>
      </c>
      <c r="T879" s="68" t="s">
        <v>29</v>
      </c>
      <c r="U879" s="77" t="s">
        <v>1865</v>
      </c>
      <c r="V879" s="87"/>
      <c r="W879" s="48"/>
      <c r="X879" s="68">
        <v>6</v>
      </c>
      <c r="Y879" s="68"/>
      <c r="Z879" s="24"/>
      <c r="AA879" s="24"/>
      <c r="AB879" s="136" t="s">
        <v>24</v>
      </c>
      <c r="AC879" s="128" t="s">
        <v>24</v>
      </c>
      <c r="AD879" s="150" t="s">
        <v>164</v>
      </c>
      <c r="AE879" s="153" t="s">
        <v>1862</v>
      </c>
      <c r="AF879" s="153" t="s">
        <v>166</v>
      </c>
    </row>
    <row r="880" spans="1:32">
      <c r="A880" s="18" t="s">
        <v>1867</v>
      </c>
      <c r="B880" s="19" t="s">
        <v>1868</v>
      </c>
      <c r="C880" s="56">
        <v>1</v>
      </c>
      <c r="D880" s="68" t="s">
        <v>29</v>
      </c>
      <c r="E880" s="77" t="s">
        <v>1867</v>
      </c>
      <c r="F880" s="85"/>
      <c r="G880" s="32"/>
      <c r="H880" s="68">
        <v>5.5</v>
      </c>
      <c r="I880" s="68"/>
      <c r="J880" s="24"/>
      <c r="K880" s="24"/>
      <c r="L880" s="136" t="s">
        <v>24</v>
      </c>
      <c r="M880" s="128" t="s">
        <v>24</v>
      </c>
      <c r="N880" s="150" t="s">
        <v>164</v>
      </c>
      <c r="O880" s="153" t="s">
        <v>1862</v>
      </c>
      <c r="P880" s="153" t="s">
        <v>166</v>
      </c>
      <c r="Q880" s="39" t="s">
        <v>1867</v>
      </c>
      <c r="R880" s="40" t="s">
        <v>1868</v>
      </c>
      <c r="S880" s="64">
        <v>1</v>
      </c>
      <c r="T880" s="68" t="s">
        <v>29</v>
      </c>
      <c r="U880" s="77" t="s">
        <v>1867</v>
      </c>
      <c r="V880" s="87"/>
      <c r="W880" s="48"/>
      <c r="X880" s="68">
        <v>5.5</v>
      </c>
      <c r="Y880" s="68"/>
      <c r="Z880" s="24"/>
      <c r="AA880" s="24"/>
      <c r="AB880" s="136" t="s">
        <v>24</v>
      </c>
      <c r="AC880" s="128" t="s">
        <v>24</v>
      </c>
      <c r="AD880" s="150" t="s">
        <v>164</v>
      </c>
      <c r="AE880" s="153" t="s">
        <v>1862</v>
      </c>
      <c r="AF880" s="153" t="s">
        <v>166</v>
      </c>
    </row>
    <row r="881" spans="1:32">
      <c r="A881" s="18" t="s">
        <v>1869</v>
      </c>
      <c r="B881" s="19" t="s">
        <v>1870</v>
      </c>
      <c r="C881" s="56">
        <v>1</v>
      </c>
      <c r="D881" s="68" t="s">
        <v>29</v>
      </c>
      <c r="E881" s="77" t="s">
        <v>1869</v>
      </c>
      <c r="F881" s="85"/>
      <c r="G881" s="32"/>
      <c r="H881" s="68">
        <v>5</v>
      </c>
      <c r="I881" s="68"/>
      <c r="J881" s="24"/>
      <c r="K881" s="24"/>
      <c r="L881" s="136" t="s">
        <v>24</v>
      </c>
      <c r="M881" s="128" t="s">
        <v>24</v>
      </c>
      <c r="N881" s="150" t="s">
        <v>164</v>
      </c>
      <c r="O881" s="153" t="s">
        <v>1862</v>
      </c>
      <c r="P881" s="153" t="s">
        <v>166</v>
      </c>
      <c r="Q881" s="39" t="s">
        <v>1869</v>
      </c>
      <c r="R881" s="40" t="s">
        <v>1870</v>
      </c>
      <c r="S881" s="64">
        <v>1</v>
      </c>
      <c r="T881" s="68" t="s">
        <v>29</v>
      </c>
      <c r="U881" s="77" t="s">
        <v>1869</v>
      </c>
      <c r="V881" s="87"/>
      <c r="W881" s="48"/>
      <c r="X881" s="68">
        <v>5</v>
      </c>
      <c r="Y881" s="68"/>
      <c r="Z881" s="24"/>
      <c r="AA881" s="24"/>
      <c r="AB881" s="136" t="s">
        <v>24</v>
      </c>
      <c r="AC881" s="128" t="s">
        <v>24</v>
      </c>
      <c r="AD881" s="150" t="s">
        <v>164</v>
      </c>
      <c r="AE881" s="153" t="s">
        <v>1862</v>
      </c>
      <c r="AF881" s="153" t="s">
        <v>166</v>
      </c>
    </row>
    <row r="882" spans="1:32">
      <c r="A882" s="18" t="s">
        <v>1871</v>
      </c>
      <c r="B882" s="19" t="s">
        <v>1872</v>
      </c>
      <c r="C882" s="56">
        <v>1</v>
      </c>
      <c r="D882" s="68" t="s">
        <v>29</v>
      </c>
      <c r="E882" s="77" t="s">
        <v>1871</v>
      </c>
      <c r="F882" s="85"/>
      <c r="G882" s="32"/>
      <c r="H882" s="68">
        <v>80</v>
      </c>
      <c r="I882" s="68"/>
      <c r="J882" s="24"/>
      <c r="K882" s="24"/>
      <c r="L882" s="136" t="s">
        <v>24</v>
      </c>
      <c r="M882" s="128" t="s">
        <v>24</v>
      </c>
      <c r="N882" s="150" t="s">
        <v>164</v>
      </c>
      <c r="O882" s="153" t="s">
        <v>1873</v>
      </c>
      <c r="P882" s="153" t="s">
        <v>166</v>
      </c>
      <c r="Q882" s="39" t="s">
        <v>1871</v>
      </c>
      <c r="R882" s="40" t="s">
        <v>1872</v>
      </c>
      <c r="S882" s="64">
        <v>1</v>
      </c>
      <c r="T882" s="68" t="s">
        <v>29</v>
      </c>
      <c r="U882" s="77" t="s">
        <v>1871</v>
      </c>
      <c r="V882" s="87"/>
      <c r="W882" s="48"/>
      <c r="X882" s="68">
        <v>80</v>
      </c>
      <c r="Y882" s="68"/>
      <c r="Z882" s="24"/>
      <c r="AA882" s="24"/>
      <c r="AB882" s="136" t="s">
        <v>24</v>
      </c>
      <c r="AC882" s="128" t="s">
        <v>24</v>
      </c>
      <c r="AD882" s="150" t="s">
        <v>164</v>
      </c>
      <c r="AE882" s="153" t="s">
        <v>1873</v>
      </c>
      <c r="AF882" s="153" t="s">
        <v>166</v>
      </c>
    </row>
    <row r="883" spans="1:32">
      <c r="A883" s="18" t="s">
        <v>1874</v>
      </c>
      <c r="B883" s="19" t="s">
        <v>1875</v>
      </c>
      <c r="C883" s="56">
        <v>1</v>
      </c>
      <c r="D883" s="68" t="s">
        <v>29</v>
      </c>
      <c r="E883" s="77" t="s">
        <v>1874</v>
      </c>
      <c r="F883" s="85"/>
      <c r="G883" s="32"/>
      <c r="H883" s="68">
        <v>120</v>
      </c>
      <c r="I883" s="68"/>
      <c r="J883" s="24"/>
      <c r="K883" s="24"/>
      <c r="L883" s="136" t="s">
        <v>24</v>
      </c>
      <c r="M883" s="128" t="s">
        <v>24</v>
      </c>
      <c r="N883" s="150" t="s">
        <v>164</v>
      </c>
      <c r="O883" s="153" t="s">
        <v>1873</v>
      </c>
      <c r="P883" s="153" t="s">
        <v>166</v>
      </c>
      <c r="Q883" s="39" t="s">
        <v>1874</v>
      </c>
      <c r="R883" s="40" t="s">
        <v>1875</v>
      </c>
      <c r="S883" s="64">
        <v>1</v>
      </c>
      <c r="T883" s="68" t="s">
        <v>29</v>
      </c>
      <c r="U883" s="77" t="s">
        <v>1874</v>
      </c>
      <c r="V883" s="87"/>
      <c r="W883" s="48"/>
      <c r="X883" s="68">
        <v>120</v>
      </c>
      <c r="Y883" s="68"/>
      <c r="Z883" s="24"/>
      <c r="AA883" s="24"/>
      <c r="AB883" s="136" t="s">
        <v>24</v>
      </c>
      <c r="AC883" s="128" t="s">
        <v>24</v>
      </c>
      <c r="AD883" s="150" t="s">
        <v>164</v>
      </c>
      <c r="AE883" s="153" t="s">
        <v>1873</v>
      </c>
      <c r="AF883" s="153" t="s">
        <v>166</v>
      </c>
    </row>
    <row r="884" spans="1:32">
      <c r="A884" s="18" t="s">
        <v>1876</v>
      </c>
      <c r="B884" s="19" t="s">
        <v>1877</v>
      </c>
      <c r="C884" s="56">
        <v>1</v>
      </c>
      <c r="D884" s="68" t="s">
        <v>29</v>
      </c>
      <c r="E884" s="77" t="s">
        <v>1876</v>
      </c>
      <c r="F884" s="85"/>
      <c r="G884" s="32"/>
      <c r="H884" s="68">
        <v>80</v>
      </c>
      <c r="I884" s="68"/>
      <c r="J884" s="24"/>
      <c r="K884" s="24"/>
      <c r="L884" s="136" t="s">
        <v>24</v>
      </c>
      <c r="M884" s="128" t="s">
        <v>24</v>
      </c>
      <c r="N884" s="150" t="s">
        <v>164</v>
      </c>
      <c r="O884" s="153" t="s">
        <v>1873</v>
      </c>
      <c r="P884" s="153" t="s">
        <v>166</v>
      </c>
      <c r="Q884" s="39" t="s">
        <v>1876</v>
      </c>
      <c r="R884" s="40" t="s">
        <v>1877</v>
      </c>
      <c r="S884" s="64">
        <v>1</v>
      </c>
      <c r="T884" s="68" t="s">
        <v>29</v>
      </c>
      <c r="U884" s="77" t="s">
        <v>1876</v>
      </c>
      <c r="V884" s="87"/>
      <c r="W884" s="48"/>
      <c r="X884" s="68">
        <v>80</v>
      </c>
      <c r="Y884" s="68"/>
      <c r="Z884" s="24"/>
      <c r="AA884" s="24"/>
      <c r="AB884" s="136" t="s">
        <v>24</v>
      </c>
      <c r="AC884" s="128" t="s">
        <v>24</v>
      </c>
      <c r="AD884" s="150" t="s">
        <v>164</v>
      </c>
      <c r="AE884" s="153" t="s">
        <v>1873</v>
      </c>
      <c r="AF884" s="153" t="s">
        <v>166</v>
      </c>
    </row>
    <row r="885" spans="1:32">
      <c r="A885" s="18" t="s">
        <v>1878</v>
      </c>
      <c r="B885" s="19" t="s">
        <v>1879</v>
      </c>
      <c r="C885" s="56">
        <v>1</v>
      </c>
      <c r="D885" s="68" t="s">
        <v>29</v>
      </c>
      <c r="E885" s="77" t="s">
        <v>1878</v>
      </c>
      <c r="F885" s="85"/>
      <c r="G885" s="32"/>
      <c r="H885" s="68">
        <v>110</v>
      </c>
      <c r="I885" s="68"/>
      <c r="J885" s="24"/>
      <c r="K885" s="24"/>
      <c r="L885" s="136" t="s">
        <v>24</v>
      </c>
      <c r="M885" s="128" t="s">
        <v>24</v>
      </c>
      <c r="N885" s="150" t="s">
        <v>164</v>
      </c>
      <c r="O885" s="153" t="s">
        <v>1873</v>
      </c>
      <c r="P885" s="153" t="s">
        <v>166</v>
      </c>
      <c r="Q885" s="39" t="s">
        <v>1878</v>
      </c>
      <c r="R885" s="40" t="s">
        <v>1879</v>
      </c>
      <c r="S885" s="64">
        <v>1</v>
      </c>
      <c r="T885" s="68" t="s">
        <v>29</v>
      </c>
      <c r="U885" s="77" t="s">
        <v>1878</v>
      </c>
      <c r="V885" s="87"/>
      <c r="W885" s="48"/>
      <c r="X885" s="68">
        <v>110</v>
      </c>
      <c r="Y885" s="68"/>
      <c r="Z885" s="24"/>
      <c r="AA885" s="24"/>
      <c r="AB885" s="136" t="s">
        <v>24</v>
      </c>
      <c r="AC885" s="128" t="s">
        <v>24</v>
      </c>
      <c r="AD885" s="150" t="s">
        <v>164</v>
      </c>
      <c r="AE885" s="153" t="s">
        <v>1873</v>
      </c>
      <c r="AF885" s="153" t="s">
        <v>166</v>
      </c>
    </row>
    <row r="886" spans="1:32">
      <c r="A886" s="18" t="s">
        <v>1880</v>
      </c>
      <c r="B886" s="19" t="s">
        <v>1881</v>
      </c>
      <c r="C886" s="56">
        <v>1</v>
      </c>
      <c r="D886" s="68" t="s">
        <v>29</v>
      </c>
      <c r="E886" s="77" t="s">
        <v>1880</v>
      </c>
      <c r="F886" s="85"/>
      <c r="G886" s="32"/>
      <c r="H886" s="68">
        <v>215</v>
      </c>
      <c r="I886" s="68"/>
      <c r="J886" s="24"/>
      <c r="K886" s="24"/>
      <c r="L886" s="136" t="s">
        <v>24</v>
      </c>
      <c r="M886" s="128" t="s">
        <v>24</v>
      </c>
      <c r="N886" s="150" t="s">
        <v>164</v>
      </c>
      <c r="O886" s="153" t="s">
        <v>1873</v>
      </c>
      <c r="P886" s="153" t="s">
        <v>166</v>
      </c>
      <c r="Q886" s="39" t="s">
        <v>1880</v>
      </c>
      <c r="R886" s="40" t="s">
        <v>1881</v>
      </c>
      <c r="S886" s="64">
        <v>1</v>
      </c>
      <c r="T886" s="68" t="s">
        <v>29</v>
      </c>
      <c r="U886" s="77" t="s">
        <v>1880</v>
      </c>
      <c r="V886" s="87"/>
      <c r="W886" s="48"/>
      <c r="X886" s="68">
        <v>215</v>
      </c>
      <c r="Y886" s="68"/>
      <c r="Z886" s="24"/>
      <c r="AA886" s="24"/>
      <c r="AB886" s="136" t="s">
        <v>24</v>
      </c>
      <c r="AC886" s="128" t="s">
        <v>24</v>
      </c>
      <c r="AD886" s="150" t="s">
        <v>164</v>
      </c>
      <c r="AE886" s="153" t="s">
        <v>1873</v>
      </c>
      <c r="AF886" s="153" t="s">
        <v>166</v>
      </c>
    </row>
    <row r="887" spans="1:32">
      <c r="A887" s="18" t="s">
        <v>1882</v>
      </c>
      <c r="B887" s="19" t="s">
        <v>1883</v>
      </c>
      <c r="C887" s="56">
        <v>1</v>
      </c>
      <c r="D887" s="68" t="s">
        <v>29</v>
      </c>
      <c r="E887" s="77" t="s">
        <v>1882</v>
      </c>
      <c r="F887" s="85"/>
      <c r="G887" s="32"/>
      <c r="H887" s="68">
        <v>350</v>
      </c>
      <c r="I887" s="68"/>
      <c r="J887" s="24"/>
      <c r="K887" s="24"/>
      <c r="L887" s="136" t="s">
        <v>24</v>
      </c>
      <c r="M887" s="128" t="s">
        <v>24</v>
      </c>
      <c r="N887" s="150" t="s">
        <v>164</v>
      </c>
      <c r="O887" s="153" t="s">
        <v>1873</v>
      </c>
      <c r="P887" s="153" t="s">
        <v>166</v>
      </c>
      <c r="Q887" s="39" t="s">
        <v>1882</v>
      </c>
      <c r="R887" s="40" t="s">
        <v>1883</v>
      </c>
      <c r="S887" s="64">
        <v>1</v>
      </c>
      <c r="T887" s="68" t="s">
        <v>29</v>
      </c>
      <c r="U887" s="77" t="s">
        <v>1882</v>
      </c>
      <c r="V887" s="87"/>
      <c r="W887" s="48"/>
      <c r="X887" s="68">
        <v>350</v>
      </c>
      <c r="Y887" s="68"/>
      <c r="Z887" s="24"/>
      <c r="AA887" s="24"/>
      <c r="AB887" s="136" t="s">
        <v>24</v>
      </c>
      <c r="AC887" s="128" t="s">
        <v>24</v>
      </c>
      <c r="AD887" s="150" t="s">
        <v>164</v>
      </c>
      <c r="AE887" s="153" t="s">
        <v>1873</v>
      </c>
      <c r="AF887" s="153" t="s">
        <v>166</v>
      </c>
    </row>
    <row r="888" spans="1:32">
      <c r="A888" s="18" t="s">
        <v>1884</v>
      </c>
      <c r="B888" s="19" t="s">
        <v>1885</v>
      </c>
      <c r="C888" s="56">
        <v>1</v>
      </c>
      <c r="D888" s="68" t="s">
        <v>29</v>
      </c>
      <c r="E888" s="77" t="s">
        <v>1884</v>
      </c>
      <c r="F888" s="85"/>
      <c r="G888" s="32"/>
      <c r="H888" s="68">
        <v>600</v>
      </c>
      <c r="I888" s="68"/>
      <c r="J888" s="24"/>
      <c r="K888" s="24"/>
      <c r="L888" s="136" t="s">
        <v>24</v>
      </c>
      <c r="M888" s="128" t="s">
        <v>24</v>
      </c>
      <c r="N888" s="150" t="s">
        <v>164</v>
      </c>
      <c r="O888" s="153" t="s">
        <v>1873</v>
      </c>
      <c r="P888" s="153" t="s">
        <v>166</v>
      </c>
      <c r="Q888" s="39" t="s">
        <v>1884</v>
      </c>
      <c r="R888" s="40" t="s">
        <v>1885</v>
      </c>
      <c r="S888" s="64">
        <v>1</v>
      </c>
      <c r="T888" s="68" t="s">
        <v>29</v>
      </c>
      <c r="U888" s="77" t="s">
        <v>1884</v>
      </c>
      <c r="V888" s="87"/>
      <c r="W888" s="48"/>
      <c r="X888" s="68">
        <v>600</v>
      </c>
      <c r="Y888" s="68"/>
      <c r="Z888" s="24"/>
      <c r="AA888" s="24"/>
      <c r="AB888" s="136" t="s">
        <v>24</v>
      </c>
      <c r="AC888" s="128" t="s">
        <v>24</v>
      </c>
      <c r="AD888" s="150" t="s">
        <v>164</v>
      </c>
      <c r="AE888" s="153" t="s">
        <v>1873</v>
      </c>
      <c r="AF888" s="153" t="s">
        <v>166</v>
      </c>
    </row>
    <row r="889" spans="1:32">
      <c r="A889" s="18" t="s">
        <v>1886</v>
      </c>
      <c r="B889" s="19" t="s">
        <v>1887</v>
      </c>
      <c r="C889" s="56">
        <v>1</v>
      </c>
      <c r="D889" s="68" t="s">
        <v>29</v>
      </c>
      <c r="E889" s="77" t="s">
        <v>1886</v>
      </c>
      <c r="F889" s="85"/>
      <c r="G889" s="32"/>
      <c r="H889" s="68">
        <v>215</v>
      </c>
      <c r="I889" s="68"/>
      <c r="J889" s="24"/>
      <c r="K889" s="24"/>
      <c r="L889" s="136" t="s">
        <v>24</v>
      </c>
      <c r="M889" s="128" t="s">
        <v>24</v>
      </c>
      <c r="N889" s="150" t="s">
        <v>164</v>
      </c>
      <c r="O889" s="153" t="s">
        <v>1873</v>
      </c>
      <c r="P889" s="153" t="s">
        <v>166</v>
      </c>
      <c r="Q889" s="39" t="s">
        <v>1886</v>
      </c>
      <c r="R889" s="40" t="s">
        <v>1887</v>
      </c>
      <c r="S889" s="64">
        <v>1</v>
      </c>
      <c r="T889" s="68" t="s">
        <v>29</v>
      </c>
      <c r="U889" s="77" t="s">
        <v>1886</v>
      </c>
      <c r="V889" s="87"/>
      <c r="W889" s="48"/>
      <c r="X889" s="68">
        <v>215</v>
      </c>
      <c r="Y889" s="68"/>
      <c r="Z889" s="24"/>
      <c r="AA889" s="24"/>
      <c r="AB889" s="136" t="s">
        <v>24</v>
      </c>
      <c r="AC889" s="128" t="s">
        <v>24</v>
      </c>
      <c r="AD889" s="150" t="s">
        <v>164</v>
      </c>
      <c r="AE889" s="153" t="s">
        <v>1873</v>
      </c>
      <c r="AF889" s="153" t="s">
        <v>166</v>
      </c>
    </row>
    <row r="890" spans="1:32">
      <c r="A890" s="18" t="s">
        <v>1888</v>
      </c>
      <c r="B890" s="19" t="s">
        <v>1889</v>
      </c>
      <c r="C890" s="56">
        <v>1</v>
      </c>
      <c r="D890" s="68" t="s">
        <v>29</v>
      </c>
      <c r="E890" s="77" t="s">
        <v>1888</v>
      </c>
      <c r="F890" s="85"/>
      <c r="G890" s="32"/>
      <c r="H890" s="68">
        <v>350</v>
      </c>
      <c r="I890" s="68"/>
      <c r="J890" s="24"/>
      <c r="K890" s="24"/>
      <c r="L890" s="136" t="s">
        <v>24</v>
      </c>
      <c r="M890" s="128" t="s">
        <v>24</v>
      </c>
      <c r="N890" s="150" t="s">
        <v>164</v>
      </c>
      <c r="O890" s="153" t="s">
        <v>1873</v>
      </c>
      <c r="P890" s="153" t="s">
        <v>166</v>
      </c>
      <c r="Q890" s="39" t="s">
        <v>1888</v>
      </c>
      <c r="R890" s="40" t="s">
        <v>1889</v>
      </c>
      <c r="S890" s="64">
        <v>1</v>
      </c>
      <c r="T890" s="68" t="s">
        <v>29</v>
      </c>
      <c r="U890" s="77" t="s">
        <v>1888</v>
      </c>
      <c r="V890" s="87"/>
      <c r="W890" s="48"/>
      <c r="X890" s="68">
        <v>350</v>
      </c>
      <c r="Y890" s="68"/>
      <c r="Z890" s="24"/>
      <c r="AA890" s="24"/>
      <c r="AB890" s="136" t="s">
        <v>24</v>
      </c>
      <c r="AC890" s="128" t="s">
        <v>24</v>
      </c>
      <c r="AD890" s="150" t="s">
        <v>164</v>
      </c>
      <c r="AE890" s="153" t="s">
        <v>1873</v>
      </c>
      <c r="AF890" s="153" t="s">
        <v>166</v>
      </c>
    </row>
    <row r="891" spans="1:32">
      <c r="A891" s="18" t="s">
        <v>1890</v>
      </c>
      <c r="B891" s="19" t="s">
        <v>1891</v>
      </c>
      <c r="C891" s="56">
        <v>1</v>
      </c>
      <c r="D891" s="68" t="s">
        <v>29</v>
      </c>
      <c r="E891" s="77" t="s">
        <v>1890</v>
      </c>
      <c r="F891" s="85"/>
      <c r="G891" s="32"/>
      <c r="H891" s="68">
        <v>600</v>
      </c>
      <c r="I891" s="68"/>
      <c r="J891" s="24"/>
      <c r="K891" s="24"/>
      <c r="L891" s="136" t="s">
        <v>24</v>
      </c>
      <c r="M891" s="128" t="s">
        <v>24</v>
      </c>
      <c r="N891" s="150" t="s">
        <v>164</v>
      </c>
      <c r="O891" s="153" t="s">
        <v>1873</v>
      </c>
      <c r="P891" s="153" t="s">
        <v>166</v>
      </c>
      <c r="Q891" s="39" t="s">
        <v>1890</v>
      </c>
      <c r="R891" s="40" t="s">
        <v>1891</v>
      </c>
      <c r="S891" s="64">
        <v>1</v>
      </c>
      <c r="T891" s="68" t="s">
        <v>29</v>
      </c>
      <c r="U891" s="77" t="s">
        <v>1890</v>
      </c>
      <c r="V891" s="87"/>
      <c r="W891" s="48"/>
      <c r="X891" s="68">
        <v>600</v>
      </c>
      <c r="Y891" s="68"/>
      <c r="Z891" s="24"/>
      <c r="AA891" s="24"/>
      <c r="AB891" s="136" t="s">
        <v>24</v>
      </c>
      <c r="AC891" s="128" t="s">
        <v>24</v>
      </c>
      <c r="AD891" s="150" t="s">
        <v>164</v>
      </c>
      <c r="AE891" s="153" t="s">
        <v>1873</v>
      </c>
      <c r="AF891" s="153" t="s">
        <v>166</v>
      </c>
    </row>
    <row r="892" spans="1:32">
      <c r="A892" s="18" t="s">
        <v>1892</v>
      </c>
      <c r="B892" s="19" t="s">
        <v>1893</v>
      </c>
      <c r="C892" s="56">
        <v>1</v>
      </c>
      <c r="D892" s="68" t="s">
        <v>29</v>
      </c>
      <c r="E892" s="77" t="s">
        <v>1892</v>
      </c>
      <c r="F892" s="85"/>
      <c r="G892" s="32"/>
      <c r="H892" s="68">
        <v>165</v>
      </c>
      <c r="I892" s="68"/>
      <c r="J892" s="24"/>
      <c r="K892" s="24"/>
      <c r="L892" s="136" t="s">
        <v>24</v>
      </c>
      <c r="M892" s="128" t="s">
        <v>24</v>
      </c>
      <c r="N892" s="150" t="s">
        <v>164</v>
      </c>
      <c r="O892" s="153" t="s">
        <v>1873</v>
      </c>
      <c r="P892" s="153" t="s">
        <v>166</v>
      </c>
      <c r="Q892" s="39" t="s">
        <v>1892</v>
      </c>
      <c r="R892" s="40" t="s">
        <v>1893</v>
      </c>
      <c r="S892" s="64">
        <v>1</v>
      </c>
      <c r="T892" s="68" t="s">
        <v>29</v>
      </c>
      <c r="U892" s="77" t="s">
        <v>1892</v>
      </c>
      <c r="V892" s="87"/>
      <c r="W892" s="48"/>
      <c r="X892" s="68">
        <v>165</v>
      </c>
      <c r="Y892" s="68"/>
      <c r="Z892" s="24"/>
      <c r="AA892" s="24"/>
      <c r="AB892" s="136" t="s">
        <v>24</v>
      </c>
      <c r="AC892" s="128" t="s">
        <v>24</v>
      </c>
      <c r="AD892" s="150" t="s">
        <v>164</v>
      </c>
      <c r="AE892" s="153" t="s">
        <v>1873</v>
      </c>
      <c r="AF892" s="153" t="s">
        <v>166</v>
      </c>
    </row>
    <row r="893" spans="1:32">
      <c r="A893" s="18" t="s">
        <v>1894</v>
      </c>
      <c r="B893" s="19" t="s">
        <v>1895</v>
      </c>
      <c r="C893" s="56">
        <v>1</v>
      </c>
      <c r="D893" s="68" t="s">
        <v>29</v>
      </c>
      <c r="E893" s="77" t="s">
        <v>1894</v>
      </c>
      <c r="F893" s="85"/>
      <c r="G893" s="32"/>
      <c r="H893" s="68">
        <v>260</v>
      </c>
      <c r="I893" s="68"/>
      <c r="J893" s="24"/>
      <c r="K893" s="24"/>
      <c r="L893" s="136" t="s">
        <v>24</v>
      </c>
      <c r="M893" s="128" t="s">
        <v>24</v>
      </c>
      <c r="N893" s="150" t="s">
        <v>164</v>
      </c>
      <c r="O893" s="153" t="s">
        <v>1873</v>
      </c>
      <c r="P893" s="153" t="s">
        <v>166</v>
      </c>
      <c r="Q893" s="39" t="s">
        <v>1894</v>
      </c>
      <c r="R893" s="40" t="s">
        <v>1895</v>
      </c>
      <c r="S893" s="64">
        <v>1</v>
      </c>
      <c r="T893" s="68" t="s">
        <v>29</v>
      </c>
      <c r="U893" s="77" t="s">
        <v>1894</v>
      </c>
      <c r="V893" s="87"/>
      <c r="W893" s="48"/>
      <c r="X893" s="68">
        <v>260</v>
      </c>
      <c r="Y893" s="68"/>
      <c r="Z893" s="24"/>
      <c r="AA893" s="24"/>
      <c r="AB893" s="136" t="s">
        <v>24</v>
      </c>
      <c r="AC893" s="128" t="s">
        <v>24</v>
      </c>
      <c r="AD893" s="150" t="s">
        <v>164</v>
      </c>
      <c r="AE893" s="153" t="s">
        <v>1873</v>
      </c>
      <c r="AF893" s="153" t="s">
        <v>166</v>
      </c>
    </row>
    <row r="894" spans="1:32">
      <c r="A894" s="18" t="s">
        <v>1896</v>
      </c>
      <c r="B894" s="19" t="s">
        <v>1897</v>
      </c>
      <c r="C894" s="56">
        <v>1</v>
      </c>
      <c r="D894" s="68" t="s">
        <v>29</v>
      </c>
      <c r="E894" s="77" t="s">
        <v>1896</v>
      </c>
      <c r="F894" s="85"/>
      <c r="G894" s="32"/>
      <c r="H894" s="68">
        <v>425</v>
      </c>
      <c r="I894" s="68"/>
      <c r="J894" s="24"/>
      <c r="K894" s="24"/>
      <c r="L894" s="136" t="s">
        <v>24</v>
      </c>
      <c r="M894" s="128" t="s">
        <v>24</v>
      </c>
      <c r="N894" s="150" t="s">
        <v>164</v>
      </c>
      <c r="O894" s="153" t="s">
        <v>1873</v>
      </c>
      <c r="P894" s="153" t="s">
        <v>166</v>
      </c>
      <c r="Q894" s="39" t="s">
        <v>1896</v>
      </c>
      <c r="R894" s="40" t="s">
        <v>1897</v>
      </c>
      <c r="S894" s="64">
        <v>1</v>
      </c>
      <c r="T894" s="68" t="s">
        <v>29</v>
      </c>
      <c r="U894" s="77" t="s">
        <v>1896</v>
      </c>
      <c r="V894" s="87"/>
      <c r="W894" s="48"/>
      <c r="X894" s="68">
        <v>425</v>
      </c>
      <c r="Y894" s="68"/>
      <c r="Z894" s="24"/>
      <c r="AA894" s="24"/>
      <c r="AB894" s="136" t="s">
        <v>24</v>
      </c>
      <c r="AC894" s="128" t="s">
        <v>24</v>
      </c>
      <c r="AD894" s="150" t="s">
        <v>164</v>
      </c>
      <c r="AE894" s="153" t="s">
        <v>1873</v>
      </c>
      <c r="AF894" s="153" t="s">
        <v>166</v>
      </c>
    </row>
    <row r="895" spans="1:32">
      <c r="A895" s="18" t="s">
        <v>1898</v>
      </c>
      <c r="B895" s="19" t="s">
        <v>1899</v>
      </c>
      <c r="C895" s="56">
        <v>1</v>
      </c>
      <c r="D895" s="68" t="s">
        <v>29</v>
      </c>
      <c r="E895" s="77" t="s">
        <v>1898</v>
      </c>
      <c r="F895" s="85"/>
      <c r="G895" s="32"/>
      <c r="H895" s="68">
        <v>900</v>
      </c>
      <c r="I895" s="68"/>
      <c r="J895" s="24"/>
      <c r="K895" s="24"/>
      <c r="L895" s="136" t="s">
        <v>24</v>
      </c>
      <c r="M895" s="128" t="s">
        <v>24</v>
      </c>
      <c r="N895" s="150" t="s">
        <v>164</v>
      </c>
      <c r="O895" s="153" t="s">
        <v>1873</v>
      </c>
      <c r="P895" s="153" t="s">
        <v>166</v>
      </c>
      <c r="Q895" s="39" t="s">
        <v>1898</v>
      </c>
      <c r="R895" s="40" t="s">
        <v>1899</v>
      </c>
      <c r="S895" s="64">
        <v>1</v>
      </c>
      <c r="T895" s="68" t="s">
        <v>29</v>
      </c>
      <c r="U895" s="77" t="s">
        <v>1898</v>
      </c>
      <c r="V895" s="87"/>
      <c r="W895" s="48"/>
      <c r="X895" s="68">
        <v>900</v>
      </c>
      <c r="Y895" s="68"/>
      <c r="Z895" s="24"/>
      <c r="AA895" s="24"/>
      <c r="AB895" s="136" t="s">
        <v>24</v>
      </c>
      <c r="AC895" s="128" t="s">
        <v>24</v>
      </c>
      <c r="AD895" s="150" t="s">
        <v>164</v>
      </c>
      <c r="AE895" s="153" t="s">
        <v>1873</v>
      </c>
      <c r="AF895" s="153" t="s">
        <v>166</v>
      </c>
    </row>
    <row r="896" spans="1:32">
      <c r="A896" s="18" t="s">
        <v>1900</v>
      </c>
      <c r="B896" s="19" t="s">
        <v>1901</v>
      </c>
      <c r="C896" s="56">
        <v>1</v>
      </c>
      <c r="D896" s="68" t="s">
        <v>29</v>
      </c>
      <c r="E896" s="77" t="s">
        <v>1900</v>
      </c>
      <c r="F896" s="85"/>
      <c r="G896" s="32"/>
      <c r="H896" s="68">
        <v>900</v>
      </c>
      <c r="I896" s="68"/>
      <c r="J896" s="24"/>
      <c r="K896" s="24"/>
      <c r="L896" s="136" t="s">
        <v>24</v>
      </c>
      <c r="M896" s="128" t="s">
        <v>24</v>
      </c>
      <c r="N896" s="150" t="s">
        <v>164</v>
      </c>
      <c r="O896" s="153" t="s">
        <v>1873</v>
      </c>
      <c r="P896" s="153" t="s">
        <v>166</v>
      </c>
      <c r="Q896" s="39" t="s">
        <v>1900</v>
      </c>
      <c r="R896" s="40" t="s">
        <v>1901</v>
      </c>
      <c r="S896" s="64">
        <v>1</v>
      </c>
      <c r="T896" s="68" t="s">
        <v>29</v>
      </c>
      <c r="U896" s="77" t="s">
        <v>1900</v>
      </c>
      <c r="V896" s="87"/>
      <c r="W896" s="48"/>
      <c r="X896" s="68">
        <v>900</v>
      </c>
      <c r="Y896" s="68"/>
      <c r="Z896" s="24"/>
      <c r="AA896" s="24"/>
      <c r="AB896" s="136" t="s">
        <v>24</v>
      </c>
      <c r="AC896" s="128" t="s">
        <v>24</v>
      </c>
      <c r="AD896" s="150" t="s">
        <v>164</v>
      </c>
      <c r="AE896" s="153" t="s">
        <v>1873</v>
      </c>
      <c r="AF896" s="153" t="s">
        <v>166</v>
      </c>
    </row>
    <row r="897" spans="1:32">
      <c r="A897" s="18" t="s">
        <v>1902</v>
      </c>
      <c r="B897" s="19" t="s">
        <v>1903</v>
      </c>
      <c r="C897" s="56">
        <v>1</v>
      </c>
      <c r="D897" s="68" t="s">
        <v>29</v>
      </c>
      <c r="E897" s="77" t="s">
        <v>1902</v>
      </c>
      <c r="F897" s="85"/>
      <c r="G897" s="32"/>
      <c r="H897" s="68">
        <v>8</v>
      </c>
      <c r="I897" s="68"/>
      <c r="J897" s="24"/>
      <c r="K897" s="24"/>
      <c r="L897" s="136" t="s">
        <v>24</v>
      </c>
      <c r="M897" s="128" t="s">
        <v>24</v>
      </c>
      <c r="N897" s="150" t="s">
        <v>164</v>
      </c>
      <c r="O897" s="153" t="s">
        <v>1873</v>
      </c>
      <c r="P897" s="153" t="s">
        <v>166</v>
      </c>
      <c r="Q897" s="39" t="s">
        <v>1902</v>
      </c>
      <c r="R897" s="40" t="s">
        <v>1903</v>
      </c>
      <c r="S897" s="64">
        <v>1</v>
      </c>
      <c r="T897" s="68" t="s">
        <v>29</v>
      </c>
      <c r="U897" s="77" t="s">
        <v>1902</v>
      </c>
      <c r="V897" s="87"/>
      <c r="W897" s="48"/>
      <c r="X897" s="68">
        <v>8</v>
      </c>
      <c r="Y897" s="68"/>
      <c r="Z897" s="24"/>
      <c r="AA897" s="24"/>
      <c r="AB897" s="136" t="s">
        <v>24</v>
      </c>
      <c r="AC897" s="128" t="s">
        <v>24</v>
      </c>
      <c r="AD897" s="150" t="s">
        <v>164</v>
      </c>
      <c r="AE897" s="153" t="s">
        <v>1873</v>
      </c>
      <c r="AF897" s="153" t="s">
        <v>166</v>
      </c>
    </row>
    <row r="898" spans="1:32">
      <c r="A898" s="18"/>
      <c r="B898" s="19"/>
      <c r="C898" s="56"/>
      <c r="D898" s="85"/>
      <c r="E898" s="77"/>
      <c r="F898" s="85"/>
      <c r="G898" s="32"/>
      <c r="H898" s="68"/>
      <c r="I898" s="68"/>
      <c r="J898" s="24"/>
      <c r="K898" s="24"/>
      <c r="L898" s="136"/>
      <c r="M898" s="128"/>
      <c r="N898" s="151"/>
      <c r="O898" s="20"/>
      <c r="P898" s="153"/>
      <c r="Q898" s="39" t="s">
        <v>1904</v>
      </c>
      <c r="R898" s="40" t="s">
        <v>1905</v>
      </c>
      <c r="S898" s="64">
        <v>1</v>
      </c>
      <c r="T898" s="87" t="s">
        <v>263</v>
      </c>
      <c r="U898" s="77" t="s">
        <v>1904</v>
      </c>
      <c r="V898" s="87">
        <v>12.5</v>
      </c>
      <c r="W898" s="48">
        <f>rv_20</f>
        <v>0.2</v>
      </c>
      <c r="X898" s="68">
        <f t="shared" ref="X898:X961" si="211">V898-(V898*W898)</f>
        <v>10</v>
      </c>
      <c r="Y898" s="68"/>
      <c r="Z898" s="24"/>
      <c r="AA898" s="24"/>
      <c r="AB898" s="136" t="s">
        <v>24</v>
      </c>
      <c r="AC898" s="128">
        <v>0.02</v>
      </c>
      <c r="AD898" s="150" t="s">
        <v>164</v>
      </c>
      <c r="AE898" s="153" t="s">
        <v>165</v>
      </c>
      <c r="AF898" s="153" t="s">
        <v>166</v>
      </c>
    </row>
    <row r="899" spans="1:32">
      <c r="A899" s="18" t="s">
        <v>1906</v>
      </c>
      <c r="B899" s="19" t="s">
        <v>1907</v>
      </c>
      <c r="C899" s="56">
        <v>1</v>
      </c>
      <c r="D899" s="85" t="s">
        <v>232</v>
      </c>
      <c r="E899" s="77" t="s">
        <v>1906</v>
      </c>
      <c r="F899" s="85">
        <v>283.33</v>
      </c>
      <c r="G899" s="32">
        <f>rv_10</f>
        <v>0.1</v>
      </c>
      <c r="H899" s="68">
        <f t="shared" ref="H899:H926" si="212">F899-(F899*G899)</f>
        <v>254.99699999999999</v>
      </c>
      <c r="I899" s="68"/>
      <c r="J899" s="24"/>
      <c r="K899" s="24"/>
      <c r="L899" s="136" t="s">
        <v>24</v>
      </c>
      <c r="M899" s="128">
        <v>0.06</v>
      </c>
      <c r="N899" s="151" t="s">
        <v>164</v>
      </c>
      <c r="O899" s="20" t="s">
        <v>165</v>
      </c>
      <c r="P899" s="153" t="s">
        <v>166</v>
      </c>
      <c r="Q899" s="39" t="s">
        <v>1906</v>
      </c>
      <c r="R899" s="40" t="s">
        <v>1907</v>
      </c>
      <c r="S899" s="64">
        <v>1</v>
      </c>
      <c r="T899" s="87" t="s">
        <v>232</v>
      </c>
      <c r="U899" s="77" t="s">
        <v>1906</v>
      </c>
      <c r="V899" s="87">
        <v>283.33</v>
      </c>
      <c r="W899" s="48">
        <f>rv_10</f>
        <v>0.1</v>
      </c>
      <c r="X899" s="68">
        <f t="shared" si="211"/>
        <v>254.99699999999999</v>
      </c>
      <c r="Y899" s="68"/>
      <c r="Z899" s="24"/>
      <c r="AA899" s="24"/>
      <c r="AB899" s="136" t="s">
        <v>24</v>
      </c>
      <c r="AC899" s="128">
        <v>0.06</v>
      </c>
      <c r="AD899" s="150" t="s">
        <v>164</v>
      </c>
      <c r="AE899" s="153" t="s">
        <v>165</v>
      </c>
      <c r="AF899" s="153" t="s">
        <v>166</v>
      </c>
    </row>
    <row r="900" spans="1:32">
      <c r="A900" s="18" t="s">
        <v>1908</v>
      </c>
      <c r="B900" s="19" t="s">
        <v>1909</v>
      </c>
      <c r="C900" s="56">
        <v>1</v>
      </c>
      <c r="D900" s="85" t="s">
        <v>22</v>
      </c>
      <c r="E900" s="77" t="s">
        <v>1908</v>
      </c>
      <c r="F900" s="85">
        <v>165.83</v>
      </c>
      <c r="G900" s="32">
        <f>rv_atv</f>
        <v>0.05</v>
      </c>
      <c r="H900" s="68">
        <f t="shared" si="212"/>
        <v>157.5385</v>
      </c>
      <c r="I900" s="68"/>
      <c r="J900" s="24"/>
      <c r="K900" s="24"/>
      <c r="L900" s="136" t="s">
        <v>24</v>
      </c>
      <c r="M900" s="128">
        <v>0.05</v>
      </c>
      <c r="N900" s="151" t="s">
        <v>164</v>
      </c>
      <c r="O900" s="20" t="s">
        <v>165</v>
      </c>
      <c r="P900" s="153" t="s">
        <v>166</v>
      </c>
      <c r="Q900" s="39" t="s">
        <v>1908</v>
      </c>
      <c r="R900" s="40" t="s">
        <v>1909</v>
      </c>
      <c r="S900" s="64">
        <v>1</v>
      </c>
      <c r="T900" s="87" t="s">
        <v>22</v>
      </c>
      <c r="U900" s="77" t="s">
        <v>1908</v>
      </c>
      <c r="V900" s="87">
        <v>165.83</v>
      </c>
      <c r="W900" s="48">
        <f>rv_atv</f>
        <v>0.05</v>
      </c>
      <c r="X900" s="68">
        <f t="shared" si="211"/>
        <v>157.5385</v>
      </c>
      <c r="Y900" s="68"/>
      <c r="Z900" s="24"/>
      <c r="AA900" s="24"/>
      <c r="AB900" s="136" t="s">
        <v>24</v>
      </c>
      <c r="AC900" s="128">
        <v>0.05</v>
      </c>
      <c r="AD900" s="150" t="s">
        <v>164</v>
      </c>
      <c r="AE900" s="153" t="s">
        <v>165</v>
      </c>
      <c r="AF900" s="153" t="s">
        <v>166</v>
      </c>
    </row>
    <row r="901" spans="1:32">
      <c r="A901" s="18" t="s">
        <v>1910</v>
      </c>
      <c r="B901" s="19" t="s">
        <v>1911</v>
      </c>
      <c r="C901" s="56">
        <v>1</v>
      </c>
      <c r="D901" s="85" t="s">
        <v>22</v>
      </c>
      <c r="E901" s="77" t="s">
        <v>1910</v>
      </c>
      <c r="F901" s="85">
        <v>182.5</v>
      </c>
      <c r="G901" s="32">
        <f>rv_atv</f>
        <v>0.05</v>
      </c>
      <c r="H901" s="68">
        <f t="shared" si="212"/>
        <v>173.375</v>
      </c>
      <c r="I901" s="68"/>
      <c r="J901" s="24"/>
      <c r="K901" s="24"/>
      <c r="L901" s="136" t="s">
        <v>24</v>
      </c>
      <c r="M901" s="128">
        <v>0.05</v>
      </c>
      <c r="N901" s="151" t="s">
        <v>164</v>
      </c>
      <c r="O901" s="20" t="s">
        <v>165</v>
      </c>
      <c r="P901" s="153" t="s">
        <v>166</v>
      </c>
      <c r="Q901" s="39" t="s">
        <v>1910</v>
      </c>
      <c r="R901" s="40" t="s">
        <v>1911</v>
      </c>
      <c r="S901" s="64">
        <v>1</v>
      </c>
      <c r="T901" s="87" t="s">
        <v>22</v>
      </c>
      <c r="U901" s="77" t="s">
        <v>1910</v>
      </c>
      <c r="V901" s="87">
        <v>182.5</v>
      </c>
      <c r="W901" s="48">
        <f>rv_atv</f>
        <v>0.05</v>
      </c>
      <c r="X901" s="68">
        <f t="shared" si="211"/>
        <v>173.375</v>
      </c>
      <c r="Y901" s="68"/>
      <c r="Z901" s="24"/>
      <c r="AA901" s="24"/>
      <c r="AB901" s="136" t="s">
        <v>24</v>
      </c>
      <c r="AC901" s="128">
        <v>0.05</v>
      </c>
      <c r="AD901" s="150" t="s">
        <v>164</v>
      </c>
      <c r="AE901" s="153" t="s">
        <v>165</v>
      </c>
      <c r="AF901" s="153" t="s">
        <v>166</v>
      </c>
    </row>
    <row r="902" spans="1:32">
      <c r="A902" s="18" t="s">
        <v>1912</v>
      </c>
      <c r="B902" s="19" t="s">
        <v>1913</v>
      </c>
      <c r="C902" s="56">
        <v>1</v>
      </c>
      <c r="D902" s="85" t="s">
        <v>22</v>
      </c>
      <c r="E902" s="77" t="s">
        <v>1912</v>
      </c>
      <c r="F902" s="85">
        <v>54.17</v>
      </c>
      <c r="G902" s="32">
        <f>rv_atv</f>
        <v>0.05</v>
      </c>
      <c r="H902" s="68">
        <f t="shared" si="212"/>
        <v>51.461500000000001</v>
      </c>
      <c r="I902" s="68"/>
      <c r="J902" s="24"/>
      <c r="K902" s="24"/>
      <c r="L902" s="136" t="s">
        <v>24</v>
      </c>
      <c r="M902" s="128">
        <v>0.02</v>
      </c>
      <c r="N902" s="151" t="s">
        <v>164</v>
      </c>
      <c r="O902" s="20" t="s">
        <v>165</v>
      </c>
      <c r="P902" s="153" t="s">
        <v>166</v>
      </c>
      <c r="Q902" s="39" t="s">
        <v>1912</v>
      </c>
      <c r="R902" s="40" t="s">
        <v>1913</v>
      </c>
      <c r="S902" s="64">
        <v>1</v>
      </c>
      <c r="T902" s="87" t="s">
        <v>22</v>
      </c>
      <c r="U902" s="77" t="s">
        <v>1912</v>
      </c>
      <c r="V902" s="87">
        <v>54.17</v>
      </c>
      <c r="W902" s="48">
        <f>rv_atv</f>
        <v>0.05</v>
      </c>
      <c r="X902" s="68">
        <f t="shared" si="211"/>
        <v>51.461500000000001</v>
      </c>
      <c r="Y902" s="68"/>
      <c r="Z902" s="24"/>
      <c r="AA902" s="24"/>
      <c r="AB902" s="136" t="s">
        <v>24</v>
      </c>
      <c r="AC902" s="128">
        <v>0.02</v>
      </c>
      <c r="AD902" s="150" t="s">
        <v>164</v>
      </c>
      <c r="AE902" s="153" t="s">
        <v>165</v>
      </c>
      <c r="AF902" s="153" t="s">
        <v>166</v>
      </c>
    </row>
    <row r="903" spans="1:32">
      <c r="A903" s="18" t="s">
        <v>1914</v>
      </c>
      <c r="B903" s="19" t="s">
        <v>1915</v>
      </c>
      <c r="C903" s="56">
        <v>1</v>
      </c>
      <c r="D903" s="85" t="s">
        <v>1610</v>
      </c>
      <c r="E903" s="77" t="s">
        <v>1914</v>
      </c>
      <c r="F903" s="85">
        <v>45.79</v>
      </c>
      <c r="G903" s="32">
        <f>rv_20</f>
        <v>0.2</v>
      </c>
      <c r="H903" s="68">
        <f t="shared" si="212"/>
        <v>36.631999999999998</v>
      </c>
      <c r="I903" s="68"/>
      <c r="J903" s="24"/>
      <c r="K903" s="24"/>
      <c r="L903" s="136" t="s">
        <v>24</v>
      </c>
      <c r="M903" s="128" t="s">
        <v>24</v>
      </c>
      <c r="N903" s="151" t="s">
        <v>164</v>
      </c>
      <c r="O903" s="20" t="s">
        <v>165</v>
      </c>
      <c r="P903" s="153" t="s">
        <v>166</v>
      </c>
      <c r="Q903" s="39" t="s">
        <v>1914</v>
      </c>
      <c r="R903" s="40" t="s">
        <v>1915</v>
      </c>
      <c r="S903" s="64">
        <v>1</v>
      </c>
      <c r="T903" s="87" t="s">
        <v>1610</v>
      </c>
      <c r="U903" s="77" t="s">
        <v>1914</v>
      </c>
      <c r="V903" s="87">
        <v>45.79</v>
      </c>
      <c r="W903" s="48">
        <f>rv_20</f>
        <v>0.2</v>
      </c>
      <c r="X903" s="68">
        <f t="shared" si="211"/>
        <v>36.631999999999998</v>
      </c>
      <c r="Y903" s="68"/>
      <c r="Z903" s="24"/>
      <c r="AA903" s="24"/>
      <c r="AB903" s="136" t="s">
        <v>24</v>
      </c>
      <c r="AC903" s="128" t="s">
        <v>24</v>
      </c>
      <c r="AD903" s="150" t="s">
        <v>164</v>
      </c>
      <c r="AE903" s="153" t="s">
        <v>165</v>
      </c>
      <c r="AF903" s="153" t="s">
        <v>166</v>
      </c>
    </row>
    <row r="904" spans="1:32">
      <c r="A904" s="18" t="s">
        <v>1916</v>
      </c>
      <c r="B904" s="19" t="s">
        <v>1917</v>
      </c>
      <c r="C904" s="56">
        <v>1</v>
      </c>
      <c r="D904" s="85" t="s">
        <v>1610</v>
      </c>
      <c r="E904" s="77" t="s">
        <v>1916</v>
      </c>
      <c r="F904" s="85">
        <v>45.79</v>
      </c>
      <c r="G904" s="32">
        <f>rv_20</f>
        <v>0.2</v>
      </c>
      <c r="H904" s="68">
        <f t="shared" si="212"/>
        <v>36.631999999999998</v>
      </c>
      <c r="I904" s="68"/>
      <c r="J904" s="24"/>
      <c r="K904" s="24"/>
      <c r="L904" s="136" t="s">
        <v>24</v>
      </c>
      <c r="M904" s="128" t="s">
        <v>24</v>
      </c>
      <c r="N904" s="151" t="s">
        <v>164</v>
      </c>
      <c r="O904" s="20" t="s">
        <v>165</v>
      </c>
      <c r="P904" s="153" t="s">
        <v>166</v>
      </c>
      <c r="Q904" s="39" t="s">
        <v>1916</v>
      </c>
      <c r="R904" s="40" t="s">
        <v>1917</v>
      </c>
      <c r="S904" s="64">
        <v>1</v>
      </c>
      <c r="T904" s="87" t="s">
        <v>1610</v>
      </c>
      <c r="U904" s="77" t="s">
        <v>1916</v>
      </c>
      <c r="V904" s="87">
        <v>45.79</v>
      </c>
      <c r="W904" s="48">
        <f>rv_20</f>
        <v>0.2</v>
      </c>
      <c r="X904" s="68">
        <f t="shared" si="211"/>
        <v>36.631999999999998</v>
      </c>
      <c r="Y904" s="68"/>
      <c r="Z904" s="24"/>
      <c r="AA904" s="24"/>
      <c r="AB904" s="136" t="s">
        <v>24</v>
      </c>
      <c r="AC904" s="128" t="s">
        <v>24</v>
      </c>
      <c r="AD904" s="150" t="s">
        <v>164</v>
      </c>
      <c r="AE904" s="153" t="s">
        <v>165</v>
      </c>
      <c r="AF904" s="153" t="s">
        <v>166</v>
      </c>
    </row>
    <row r="905" spans="1:32">
      <c r="A905" s="18" t="s">
        <v>1918</v>
      </c>
      <c r="B905" s="19" t="s">
        <v>1919</v>
      </c>
      <c r="C905" s="56">
        <v>1</v>
      </c>
      <c r="D905" s="85" t="s">
        <v>632</v>
      </c>
      <c r="E905" s="77" t="s">
        <v>1918</v>
      </c>
      <c r="F905" s="85">
        <v>54.16</v>
      </c>
      <c r="G905" s="32">
        <f>rv_20</f>
        <v>0.2</v>
      </c>
      <c r="H905" s="68">
        <f t="shared" si="212"/>
        <v>43.327999999999996</v>
      </c>
      <c r="I905" s="68"/>
      <c r="J905" s="24"/>
      <c r="K905" s="24"/>
      <c r="L905" s="136" t="s">
        <v>24</v>
      </c>
      <c r="M905" s="128">
        <v>0.02</v>
      </c>
      <c r="N905" s="151" t="s">
        <v>164</v>
      </c>
      <c r="O905" s="20" t="s">
        <v>165</v>
      </c>
      <c r="P905" s="153" t="s">
        <v>166</v>
      </c>
      <c r="Q905" s="39" t="s">
        <v>1918</v>
      </c>
      <c r="R905" s="40" t="s">
        <v>1919</v>
      </c>
      <c r="S905" s="64">
        <v>1</v>
      </c>
      <c r="T905" s="87" t="s">
        <v>632</v>
      </c>
      <c r="U905" s="77" t="s">
        <v>1918</v>
      </c>
      <c r="V905" s="87">
        <v>54.16</v>
      </c>
      <c r="W905" s="48">
        <f>rv_20</f>
        <v>0.2</v>
      </c>
      <c r="X905" s="68">
        <f t="shared" si="211"/>
        <v>43.327999999999996</v>
      </c>
      <c r="Y905" s="68"/>
      <c r="Z905" s="24"/>
      <c r="AA905" s="24"/>
      <c r="AB905" s="136" t="s">
        <v>24</v>
      </c>
      <c r="AC905" s="128">
        <v>0.02</v>
      </c>
      <c r="AD905" s="150" t="s">
        <v>164</v>
      </c>
      <c r="AE905" s="153" t="s">
        <v>165</v>
      </c>
      <c r="AF905" s="153" t="s">
        <v>166</v>
      </c>
    </row>
    <row r="906" spans="1:32">
      <c r="A906" s="19" t="s">
        <v>2640</v>
      </c>
      <c r="B906" s="19" t="s">
        <v>2641</v>
      </c>
      <c r="C906" s="56">
        <v>1</v>
      </c>
      <c r="D906" s="85" t="s">
        <v>232</v>
      </c>
      <c r="E906" s="201" t="s">
        <v>2640</v>
      </c>
      <c r="F906" s="85">
        <v>24.99</v>
      </c>
      <c r="G906" s="32">
        <f>rv_20</f>
        <v>0.2</v>
      </c>
      <c r="H906" s="68">
        <f t="shared" si="212"/>
        <v>19.991999999999997</v>
      </c>
      <c r="I906" s="68"/>
      <c r="J906" s="24"/>
      <c r="K906" s="24"/>
      <c r="L906" s="136" t="s">
        <v>24</v>
      </c>
      <c r="M906" s="128">
        <v>0.01</v>
      </c>
      <c r="N906" s="151" t="s">
        <v>164</v>
      </c>
      <c r="O906" s="20" t="s">
        <v>165</v>
      </c>
      <c r="P906" s="153" t="s">
        <v>166</v>
      </c>
      <c r="Q906" s="39" t="s">
        <v>1920</v>
      </c>
      <c r="R906" s="40" t="s">
        <v>1921</v>
      </c>
      <c r="S906" s="64">
        <v>1</v>
      </c>
      <c r="T906" s="87" t="s">
        <v>232</v>
      </c>
      <c r="U906" s="77" t="s">
        <v>1920</v>
      </c>
      <c r="V906" s="87">
        <v>27.5</v>
      </c>
      <c r="W906" s="48">
        <f>rv_20</f>
        <v>0.2</v>
      </c>
      <c r="X906" s="68">
        <f t="shared" si="211"/>
        <v>22</v>
      </c>
      <c r="Y906" s="68"/>
      <c r="Z906" s="24"/>
      <c r="AA906" s="24"/>
      <c r="AB906" s="136" t="s">
        <v>24</v>
      </c>
      <c r="AC906" s="128">
        <v>0.01</v>
      </c>
      <c r="AD906" s="150" t="s">
        <v>164</v>
      </c>
      <c r="AE906" s="153" t="s">
        <v>165</v>
      </c>
      <c r="AF906" s="153" t="s">
        <v>166</v>
      </c>
    </row>
    <row r="907" spans="1:32">
      <c r="A907" s="18" t="s">
        <v>1922</v>
      </c>
      <c r="B907" s="19" t="s">
        <v>1923</v>
      </c>
      <c r="C907" s="56">
        <v>1</v>
      </c>
      <c r="D907" s="85" t="s">
        <v>232</v>
      </c>
      <c r="E907" s="77" t="s">
        <v>1922</v>
      </c>
      <c r="F907" s="85">
        <v>32.49</v>
      </c>
      <c r="G907" s="32">
        <f>rv_10</f>
        <v>0.1</v>
      </c>
      <c r="H907" s="68">
        <f t="shared" si="212"/>
        <v>29.241</v>
      </c>
      <c r="I907" s="68"/>
      <c r="J907" s="24"/>
      <c r="K907" s="24"/>
      <c r="L907" s="136" t="s">
        <v>24</v>
      </c>
      <c r="M907" s="128">
        <v>0.02</v>
      </c>
      <c r="N907" s="151" t="s">
        <v>164</v>
      </c>
      <c r="O907" s="20" t="s">
        <v>165</v>
      </c>
      <c r="P907" s="153" t="s">
        <v>166</v>
      </c>
      <c r="Q907" s="39" t="s">
        <v>1922</v>
      </c>
      <c r="R907" s="40" t="s">
        <v>1923</v>
      </c>
      <c r="S907" s="64">
        <v>1</v>
      </c>
      <c r="T907" s="87" t="s">
        <v>232</v>
      </c>
      <c r="U907" s="77" t="s">
        <v>1922</v>
      </c>
      <c r="V907" s="87">
        <v>32.49</v>
      </c>
      <c r="W907" s="48">
        <f>rv_10</f>
        <v>0.1</v>
      </c>
      <c r="X907" s="68">
        <f t="shared" si="211"/>
        <v>29.241</v>
      </c>
      <c r="Y907" s="68"/>
      <c r="Z907" s="24"/>
      <c r="AA907" s="24"/>
      <c r="AB907" s="136" t="s">
        <v>24</v>
      </c>
      <c r="AC907" s="128">
        <v>0.02</v>
      </c>
      <c r="AD907" s="150" t="s">
        <v>164</v>
      </c>
      <c r="AE907" s="153" t="s">
        <v>165</v>
      </c>
      <c r="AF907" s="153" t="s">
        <v>166</v>
      </c>
    </row>
    <row r="908" spans="1:32">
      <c r="A908" s="18" t="s">
        <v>1924</v>
      </c>
      <c r="B908" s="19" t="s">
        <v>1925</v>
      </c>
      <c r="C908" s="56">
        <v>1</v>
      </c>
      <c r="D908" s="85" t="s">
        <v>232</v>
      </c>
      <c r="E908" s="77" t="s">
        <v>1924</v>
      </c>
      <c r="F908" s="85">
        <v>258.33</v>
      </c>
      <c r="G908" s="32">
        <f>rv_10</f>
        <v>0.1</v>
      </c>
      <c r="H908" s="68">
        <f t="shared" si="212"/>
        <v>232.49699999999999</v>
      </c>
      <c r="I908" s="68"/>
      <c r="J908" s="24"/>
      <c r="K908" s="24"/>
      <c r="L908" s="136" t="s">
        <v>24</v>
      </c>
      <c r="M908" s="128">
        <v>0.06</v>
      </c>
      <c r="N908" s="151" t="s">
        <v>164</v>
      </c>
      <c r="O908" s="20" t="s">
        <v>165</v>
      </c>
      <c r="P908" s="153" t="s">
        <v>166</v>
      </c>
      <c r="Q908" s="39" t="s">
        <v>1924</v>
      </c>
      <c r="R908" s="40" t="s">
        <v>1925</v>
      </c>
      <c r="S908" s="64">
        <v>1</v>
      </c>
      <c r="T908" s="87" t="s">
        <v>232</v>
      </c>
      <c r="U908" s="77" t="s">
        <v>1924</v>
      </c>
      <c r="V908" s="87">
        <v>258.33</v>
      </c>
      <c r="W908" s="48">
        <f>rv_10</f>
        <v>0.1</v>
      </c>
      <c r="X908" s="68">
        <f t="shared" si="211"/>
        <v>232.49699999999999</v>
      </c>
      <c r="Y908" s="68"/>
      <c r="Z908" s="24"/>
      <c r="AA908" s="24"/>
      <c r="AB908" s="136" t="s">
        <v>24</v>
      </c>
      <c r="AC908" s="128">
        <v>0.06</v>
      </c>
      <c r="AD908" s="150" t="s">
        <v>164</v>
      </c>
      <c r="AE908" s="153" t="s">
        <v>165</v>
      </c>
      <c r="AF908" s="153" t="s">
        <v>166</v>
      </c>
    </row>
    <row r="909" spans="1:32">
      <c r="A909" s="18">
        <v>2001010100</v>
      </c>
      <c r="B909" s="19" t="s">
        <v>1926</v>
      </c>
      <c r="C909" s="56">
        <v>1</v>
      </c>
      <c r="D909" s="85" t="s">
        <v>1845</v>
      </c>
      <c r="E909" s="77">
        <v>2001010100</v>
      </c>
      <c r="F909" s="85">
        <v>17.7</v>
      </c>
      <c r="G909" s="32">
        <f t="shared" ref="G909:G932" si="213">rv_jamf</f>
        <v>0.2</v>
      </c>
      <c r="H909" s="68">
        <f t="shared" si="212"/>
        <v>14.16</v>
      </c>
      <c r="I909" s="68"/>
      <c r="J909" s="24"/>
      <c r="K909" s="24"/>
      <c r="L909" s="136" t="s">
        <v>24</v>
      </c>
      <c r="M909" s="128" t="s">
        <v>24</v>
      </c>
      <c r="N909" s="151" t="s">
        <v>1802</v>
      </c>
      <c r="O909" s="20" t="s">
        <v>1803</v>
      </c>
      <c r="P909" s="153" t="s">
        <v>1831</v>
      </c>
      <c r="Q909" s="39">
        <v>2001010100</v>
      </c>
      <c r="R909" s="40" t="s">
        <v>1926</v>
      </c>
      <c r="S909" s="64">
        <v>1</v>
      </c>
      <c r="T909" s="87" t="s">
        <v>1845</v>
      </c>
      <c r="U909" s="77">
        <v>2001010100</v>
      </c>
      <c r="V909" s="87">
        <v>17.7</v>
      </c>
      <c r="W909" s="48">
        <f t="shared" ref="W909:W932" si="214">rv_jamf</f>
        <v>0.2</v>
      </c>
      <c r="X909" s="68">
        <f t="shared" si="211"/>
        <v>14.16</v>
      </c>
      <c r="Y909" s="68"/>
      <c r="Z909" s="24"/>
      <c r="AA909" s="24"/>
      <c r="AB909" s="136" t="s">
        <v>24</v>
      </c>
      <c r="AC909" s="128" t="s">
        <v>24</v>
      </c>
      <c r="AD909" s="150" t="s">
        <v>1802</v>
      </c>
      <c r="AE909" s="153" t="s">
        <v>1803</v>
      </c>
      <c r="AF909" s="153" t="s">
        <v>1831</v>
      </c>
    </row>
    <row r="910" spans="1:32">
      <c r="A910" s="18">
        <v>2001010106</v>
      </c>
      <c r="B910" s="19" t="s">
        <v>1927</v>
      </c>
      <c r="C910" s="56">
        <v>1</v>
      </c>
      <c r="D910" s="85" t="s">
        <v>1845</v>
      </c>
      <c r="E910" s="77">
        <v>2001010106</v>
      </c>
      <c r="F910" s="85">
        <v>11.8</v>
      </c>
      <c r="G910" s="32">
        <f t="shared" si="213"/>
        <v>0.2</v>
      </c>
      <c r="H910" s="68">
        <f t="shared" si="212"/>
        <v>9.4400000000000013</v>
      </c>
      <c r="I910" s="68"/>
      <c r="J910" s="24"/>
      <c r="K910" s="24"/>
      <c r="L910" s="136" t="s">
        <v>24</v>
      </c>
      <c r="M910" s="128" t="s">
        <v>24</v>
      </c>
      <c r="N910" s="151" t="s">
        <v>1802</v>
      </c>
      <c r="O910" s="20" t="s">
        <v>1928</v>
      </c>
      <c r="P910" s="153" t="s">
        <v>1831</v>
      </c>
      <c r="Q910" s="39">
        <v>2001010106</v>
      </c>
      <c r="R910" s="40" t="s">
        <v>1927</v>
      </c>
      <c r="S910" s="64">
        <v>1</v>
      </c>
      <c r="T910" s="87" t="s">
        <v>1845</v>
      </c>
      <c r="U910" s="77">
        <v>2001010106</v>
      </c>
      <c r="V910" s="87">
        <v>11.8</v>
      </c>
      <c r="W910" s="48">
        <f t="shared" si="214"/>
        <v>0.2</v>
      </c>
      <c r="X910" s="68">
        <f t="shared" si="211"/>
        <v>9.4400000000000013</v>
      </c>
      <c r="Y910" s="68"/>
      <c r="Z910" s="24"/>
      <c r="AA910" s="24"/>
      <c r="AB910" s="136" t="s">
        <v>24</v>
      </c>
      <c r="AC910" s="128" t="s">
        <v>24</v>
      </c>
      <c r="AD910" s="150" t="s">
        <v>1802</v>
      </c>
      <c r="AE910" s="153" t="s">
        <v>1928</v>
      </c>
      <c r="AF910" s="153" t="s">
        <v>1831</v>
      </c>
    </row>
    <row r="911" spans="1:32">
      <c r="A911" s="18">
        <v>2001010200</v>
      </c>
      <c r="B911" s="19" t="s">
        <v>1929</v>
      </c>
      <c r="C911" s="56">
        <v>1</v>
      </c>
      <c r="D911" s="85" t="s">
        <v>1845</v>
      </c>
      <c r="E911" s="77">
        <v>2001010200</v>
      </c>
      <c r="F911" s="85">
        <v>8.85</v>
      </c>
      <c r="G911" s="32">
        <f t="shared" si="213"/>
        <v>0.2</v>
      </c>
      <c r="H911" s="68">
        <f t="shared" si="212"/>
        <v>7.08</v>
      </c>
      <c r="I911" s="68"/>
      <c r="J911" s="24"/>
      <c r="K911" s="24"/>
      <c r="L911" s="137" t="s">
        <v>24</v>
      </c>
      <c r="M911" s="128" t="s">
        <v>24</v>
      </c>
      <c r="N911" s="150" t="s">
        <v>1802</v>
      </c>
      <c r="O911" s="153" t="s">
        <v>1928</v>
      </c>
      <c r="P911" s="153" t="s">
        <v>1831</v>
      </c>
      <c r="Q911" s="39">
        <v>2001010200</v>
      </c>
      <c r="R911" s="40" t="s">
        <v>1929</v>
      </c>
      <c r="S911" s="64">
        <v>1</v>
      </c>
      <c r="T911" s="87" t="s">
        <v>1845</v>
      </c>
      <c r="U911" s="77">
        <v>2001010200</v>
      </c>
      <c r="V911" s="87">
        <v>8.85</v>
      </c>
      <c r="W911" s="48">
        <f t="shared" si="214"/>
        <v>0.2</v>
      </c>
      <c r="X911" s="68">
        <f t="shared" si="211"/>
        <v>7.08</v>
      </c>
      <c r="Y911" s="68"/>
      <c r="Z911" s="24"/>
      <c r="AA911" s="24"/>
      <c r="AB911" s="137" t="s">
        <v>24</v>
      </c>
      <c r="AC911" s="128" t="s">
        <v>24</v>
      </c>
      <c r="AD911" s="150" t="s">
        <v>1802</v>
      </c>
      <c r="AE911" s="153" t="s">
        <v>1928</v>
      </c>
      <c r="AF911" s="153" t="s">
        <v>1831</v>
      </c>
    </row>
    <row r="912" spans="1:32">
      <c r="A912" s="18">
        <v>2001010206</v>
      </c>
      <c r="B912" s="19" t="s">
        <v>1930</v>
      </c>
      <c r="C912" s="56">
        <v>1</v>
      </c>
      <c r="D912" s="85" t="s">
        <v>1845</v>
      </c>
      <c r="E912" s="77">
        <v>2001010206</v>
      </c>
      <c r="F912" s="85">
        <v>5.9</v>
      </c>
      <c r="G912" s="32">
        <f t="shared" si="213"/>
        <v>0.2</v>
      </c>
      <c r="H912" s="68">
        <f t="shared" si="212"/>
        <v>4.7200000000000006</v>
      </c>
      <c r="I912" s="68"/>
      <c r="J912" s="24"/>
      <c r="K912" s="24"/>
      <c r="L912" s="137" t="s">
        <v>24</v>
      </c>
      <c r="M912" s="128" t="s">
        <v>24</v>
      </c>
      <c r="N912" s="150" t="s">
        <v>1802</v>
      </c>
      <c r="O912" s="153" t="s">
        <v>1928</v>
      </c>
      <c r="P912" s="153" t="s">
        <v>1831</v>
      </c>
      <c r="Q912" s="39">
        <v>2001010206</v>
      </c>
      <c r="R912" s="40" t="s">
        <v>1930</v>
      </c>
      <c r="S912" s="64">
        <v>1</v>
      </c>
      <c r="T912" s="87" t="s">
        <v>1845</v>
      </c>
      <c r="U912" s="77">
        <v>2001010206</v>
      </c>
      <c r="V912" s="87">
        <v>5.9</v>
      </c>
      <c r="W912" s="48">
        <f t="shared" si="214"/>
        <v>0.2</v>
      </c>
      <c r="X912" s="68">
        <f t="shared" si="211"/>
        <v>4.7200000000000006</v>
      </c>
      <c r="Y912" s="68"/>
      <c r="Z912" s="24"/>
      <c r="AA912" s="24"/>
      <c r="AB912" s="137" t="s">
        <v>24</v>
      </c>
      <c r="AC912" s="128" t="s">
        <v>24</v>
      </c>
      <c r="AD912" s="150" t="s">
        <v>1802</v>
      </c>
      <c r="AE912" s="153" t="s">
        <v>1928</v>
      </c>
      <c r="AF912" s="153" t="s">
        <v>1831</v>
      </c>
    </row>
    <row r="913" spans="1:32">
      <c r="A913" s="18">
        <v>2001010300</v>
      </c>
      <c r="B913" s="19" t="s">
        <v>1931</v>
      </c>
      <c r="C913" s="56">
        <v>1</v>
      </c>
      <c r="D913" s="85" t="s">
        <v>1845</v>
      </c>
      <c r="E913" s="77">
        <v>2001010300</v>
      </c>
      <c r="F913" s="85">
        <v>8.85</v>
      </c>
      <c r="G913" s="32">
        <f t="shared" si="213"/>
        <v>0.2</v>
      </c>
      <c r="H913" s="68">
        <f t="shared" si="212"/>
        <v>7.08</v>
      </c>
      <c r="I913" s="68"/>
      <c r="J913" s="24"/>
      <c r="K913" s="24"/>
      <c r="L913" s="137" t="s">
        <v>24</v>
      </c>
      <c r="M913" s="128" t="s">
        <v>24</v>
      </c>
      <c r="N913" s="150" t="s">
        <v>1802</v>
      </c>
      <c r="O913" s="153" t="s">
        <v>1928</v>
      </c>
      <c r="P913" s="153" t="s">
        <v>1831</v>
      </c>
      <c r="Q913" s="39">
        <v>2001010300</v>
      </c>
      <c r="R913" s="40" t="s">
        <v>1931</v>
      </c>
      <c r="S913" s="64">
        <v>1</v>
      </c>
      <c r="T913" s="87" t="s">
        <v>1845</v>
      </c>
      <c r="U913" s="77">
        <v>2001010300</v>
      </c>
      <c r="V913" s="87">
        <v>8.85</v>
      </c>
      <c r="W913" s="48">
        <f t="shared" si="214"/>
        <v>0.2</v>
      </c>
      <c r="X913" s="68">
        <f t="shared" si="211"/>
        <v>7.08</v>
      </c>
      <c r="Y913" s="68"/>
      <c r="Z913" s="24"/>
      <c r="AA913" s="24"/>
      <c r="AB913" s="137" t="s">
        <v>24</v>
      </c>
      <c r="AC913" s="128" t="s">
        <v>24</v>
      </c>
      <c r="AD913" s="150" t="s">
        <v>1802</v>
      </c>
      <c r="AE913" s="153" t="s">
        <v>1928</v>
      </c>
      <c r="AF913" s="153" t="s">
        <v>1831</v>
      </c>
    </row>
    <row r="914" spans="1:32">
      <c r="A914" s="18">
        <v>2001010306</v>
      </c>
      <c r="B914" s="19" t="s">
        <v>1932</v>
      </c>
      <c r="C914" s="56">
        <v>1</v>
      </c>
      <c r="D914" s="85" t="s">
        <v>1845</v>
      </c>
      <c r="E914" s="77">
        <v>2001010306</v>
      </c>
      <c r="F914" s="85">
        <v>5.9</v>
      </c>
      <c r="G914" s="32">
        <f t="shared" si="213"/>
        <v>0.2</v>
      </c>
      <c r="H914" s="68">
        <f t="shared" si="212"/>
        <v>4.7200000000000006</v>
      </c>
      <c r="I914" s="68"/>
      <c r="J914" s="24"/>
      <c r="K914" s="24"/>
      <c r="L914" s="137" t="s">
        <v>24</v>
      </c>
      <c r="M914" s="128" t="s">
        <v>24</v>
      </c>
      <c r="N914" s="150" t="s">
        <v>1802</v>
      </c>
      <c r="O914" s="153" t="s">
        <v>1928</v>
      </c>
      <c r="P914" s="153" t="s">
        <v>1831</v>
      </c>
      <c r="Q914" s="39">
        <v>2001010306</v>
      </c>
      <c r="R914" s="40" t="s">
        <v>1932</v>
      </c>
      <c r="S914" s="64">
        <v>1</v>
      </c>
      <c r="T914" s="87" t="s">
        <v>1845</v>
      </c>
      <c r="U914" s="77">
        <v>2001010306</v>
      </c>
      <c r="V914" s="87">
        <v>5.9</v>
      </c>
      <c r="W914" s="48">
        <f t="shared" si="214"/>
        <v>0.2</v>
      </c>
      <c r="X914" s="68">
        <f t="shared" si="211"/>
        <v>4.7200000000000006</v>
      </c>
      <c r="Y914" s="68"/>
      <c r="Z914" s="24"/>
      <c r="AA914" s="24"/>
      <c r="AB914" s="137" t="s">
        <v>24</v>
      </c>
      <c r="AC914" s="128" t="s">
        <v>24</v>
      </c>
      <c r="AD914" s="150" t="s">
        <v>1802</v>
      </c>
      <c r="AE914" s="153" t="s">
        <v>1928</v>
      </c>
      <c r="AF914" s="153" t="s">
        <v>1831</v>
      </c>
    </row>
    <row r="915" spans="1:32">
      <c r="A915" s="18">
        <v>2001020100</v>
      </c>
      <c r="B915" s="19" t="s">
        <v>1933</v>
      </c>
      <c r="C915" s="56">
        <v>1</v>
      </c>
      <c r="D915" s="85" t="s">
        <v>1845</v>
      </c>
      <c r="E915" s="77">
        <v>2001020100</v>
      </c>
      <c r="F915" s="85">
        <v>17.7</v>
      </c>
      <c r="G915" s="32">
        <f t="shared" si="213"/>
        <v>0.2</v>
      </c>
      <c r="H915" s="68">
        <f t="shared" si="212"/>
        <v>14.16</v>
      </c>
      <c r="I915" s="68"/>
      <c r="J915" s="24"/>
      <c r="K915" s="24"/>
      <c r="L915" s="137" t="s">
        <v>24</v>
      </c>
      <c r="M915" s="128" t="s">
        <v>24</v>
      </c>
      <c r="N915" s="150" t="s">
        <v>1802</v>
      </c>
      <c r="O915" s="153" t="s">
        <v>1928</v>
      </c>
      <c r="P915" s="153" t="s">
        <v>1831</v>
      </c>
      <c r="Q915" s="39">
        <v>2001020100</v>
      </c>
      <c r="R915" s="40" t="s">
        <v>1933</v>
      </c>
      <c r="S915" s="64">
        <v>1</v>
      </c>
      <c r="T915" s="87" t="s">
        <v>1845</v>
      </c>
      <c r="U915" s="77">
        <v>2001020100</v>
      </c>
      <c r="V915" s="87">
        <v>17.7</v>
      </c>
      <c r="W915" s="48">
        <f t="shared" si="214"/>
        <v>0.2</v>
      </c>
      <c r="X915" s="68">
        <f t="shared" si="211"/>
        <v>14.16</v>
      </c>
      <c r="Y915" s="68"/>
      <c r="Z915" s="24"/>
      <c r="AA915" s="24"/>
      <c r="AB915" s="137" t="s">
        <v>24</v>
      </c>
      <c r="AC915" s="128" t="s">
        <v>24</v>
      </c>
      <c r="AD915" s="150" t="s">
        <v>1802</v>
      </c>
      <c r="AE915" s="153" t="s">
        <v>1928</v>
      </c>
      <c r="AF915" s="153" t="s">
        <v>1831</v>
      </c>
    </row>
    <row r="916" spans="1:32">
      <c r="A916" s="18">
        <v>2001020106</v>
      </c>
      <c r="B916" s="19" t="s">
        <v>1934</v>
      </c>
      <c r="C916" s="56">
        <v>1</v>
      </c>
      <c r="D916" s="85" t="s">
        <v>1845</v>
      </c>
      <c r="E916" s="77">
        <v>2001020106</v>
      </c>
      <c r="F916" s="85">
        <v>11.8</v>
      </c>
      <c r="G916" s="32">
        <f t="shared" si="213"/>
        <v>0.2</v>
      </c>
      <c r="H916" s="68">
        <f t="shared" si="212"/>
        <v>9.4400000000000013</v>
      </c>
      <c r="I916" s="68"/>
      <c r="J916" s="24"/>
      <c r="K916" s="24"/>
      <c r="L916" s="137" t="s">
        <v>24</v>
      </c>
      <c r="M916" s="128" t="s">
        <v>24</v>
      </c>
      <c r="N916" s="150" t="s">
        <v>1802</v>
      </c>
      <c r="O916" s="153" t="s">
        <v>1928</v>
      </c>
      <c r="P916" s="153" t="s">
        <v>1831</v>
      </c>
      <c r="Q916" s="39">
        <v>2001020106</v>
      </c>
      <c r="R916" s="40" t="s">
        <v>1934</v>
      </c>
      <c r="S916" s="64">
        <v>1</v>
      </c>
      <c r="T916" s="87" t="s">
        <v>1845</v>
      </c>
      <c r="U916" s="77">
        <v>2001020106</v>
      </c>
      <c r="V916" s="87">
        <v>11.8</v>
      </c>
      <c r="W916" s="48">
        <f t="shared" si="214"/>
        <v>0.2</v>
      </c>
      <c r="X916" s="68">
        <f t="shared" si="211"/>
        <v>9.4400000000000013</v>
      </c>
      <c r="Y916" s="68"/>
      <c r="Z916" s="24"/>
      <c r="AA916" s="24"/>
      <c r="AB916" s="137" t="s">
        <v>24</v>
      </c>
      <c r="AC916" s="128" t="s">
        <v>24</v>
      </c>
      <c r="AD916" s="150" t="s">
        <v>1802</v>
      </c>
      <c r="AE916" s="153" t="s">
        <v>1928</v>
      </c>
      <c r="AF916" s="153" t="s">
        <v>1831</v>
      </c>
    </row>
    <row r="917" spans="1:32">
      <c r="A917" s="18">
        <v>2001020200</v>
      </c>
      <c r="B917" s="19" t="s">
        <v>1935</v>
      </c>
      <c r="C917" s="56">
        <v>1</v>
      </c>
      <c r="D917" s="85" t="s">
        <v>1845</v>
      </c>
      <c r="E917" s="77">
        <v>2001020200</v>
      </c>
      <c r="F917" s="85">
        <v>8.85</v>
      </c>
      <c r="G917" s="32">
        <f t="shared" si="213"/>
        <v>0.2</v>
      </c>
      <c r="H917" s="68">
        <f t="shared" si="212"/>
        <v>7.08</v>
      </c>
      <c r="I917" s="68"/>
      <c r="J917" s="24"/>
      <c r="K917" s="24"/>
      <c r="L917" s="137" t="s">
        <v>24</v>
      </c>
      <c r="M917" s="128" t="s">
        <v>24</v>
      </c>
      <c r="N917" s="150" t="s">
        <v>1802</v>
      </c>
      <c r="O917" s="153" t="s">
        <v>1928</v>
      </c>
      <c r="P917" s="153" t="s">
        <v>1831</v>
      </c>
      <c r="Q917" s="39">
        <v>2001020200</v>
      </c>
      <c r="R917" s="40" t="s">
        <v>1935</v>
      </c>
      <c r="S917" s="64">
        <v>1</v>
      </c>
      <c r="T917" s="87" t="s">
        <v>1845</v>
      </c>
      <c r="U917" s="77">
        <v>2001020200</v>
      </c>
      <c r="V917" s="87">
        <v>8.85</v>
      </c>
      <c r="W917" s="48">
        <f t="shared" si="214"/>
        <v>0.2</v>
      </c>
      <c r="X917" s="68">
        <f t="shared" si="211"/>
        <v>7.08</v>
      </c>
      <c r="Y917" s="68"/>
      <c r="Z917" s="24"/>
      <c r="AA917" s="24"/>
      <c r="AB917" s="137" t="s">
        <v>24</v>
      </c>
      <c r="AC917" s="128" t="s">
        <v>24</v>
      </c>
      <c r="AD917" s="150" t="s">
        <v>1802</v>
      </c>
      <c r="AE917" s="153" t="s">
        <v>1928</v>
      </c>
      <c r="AF917" s="153" t="s">
        <v>1831</v>
      </c>
    </row>
    <row r="918" spans="1:32">
      <c r="A918" s="18">
        <v>2001020206</v>
      </c>
      <c r="B918" s="19" t="s">
        <v>1936</v>
      </c>
      <c r="C918" s="56">
        <v>1</v>
      </c>
      <c r="D918" s="85" t="s">
        <v>1845</v>
      </c>
      <c r="E918" s="77">
        <v>2001020206</v>
      </c>
      <c r="F918" s="85">
        <v>5.9</v>
      </c>
      <c r="G918" s="32">
        <f t="shared" si="213"/>
        <v>0.2</v>
      </c>
      <c r="H918" s="68">
        <f t="shared" si="212"/>
        <v>4.7200000000000006</v>
      </c>
      <c r="I918" s="68"/>
      <c r="J918" s="24"/>
      <c r="K918" s="24"/>
      <c r="L918" s="137" t="s">
        <v>24</v>
      </c>
      <c r="M918" s="128" t="s">
        <v>24</v>
      </c>
      <c r="N918" s="150" t="s">
        <v>1802</v>
      </c>
      <c r="O918" s="153" t="s">
        <v>1928</v>
      </c>
      <c r="P918" s="153" t="s">
        <v>1831</v>
      </c>
      <c r="Q918" s="39">
        <v>2001020206</v>
      </c>
      <c r="R918" s="40" t="s">
        <v>1936</v>
      </c>
      <c r="S918" s="64">
        <v>1</v>
      </c>
      <c r="T918" s="87" t="s">
        <v>1845</v>
      </c>
      <c r="U918" s="77">
        <v>2001020206</v>
      </c>
      <c r="V918" s="87">
        <v>5.9</v>
      </c>
      <c r="W918" s="48">
        <f t="shared" si="214"/>
        <v>0.2</v>
      </c>
      <c r="X918" s="68">
        <f t="shared" si="211"/>
        <v>4.7200000000000006</v>
      </c>
      <c r="Y918" s="68"/>
      <c r="Z918" s="24"/>
      <c r="AA918" s="24"/>
      <c r="AB918" s="137" t="s">
        <v>24</v>
      </c>
      <c r="AC918" s="128" t="s">
        <v>24</v>
      </c>
      <c r="AD918" s="150" t="s">
        <v>1802</v>
      </c>
      <c r="AE918" s="153" t="s">
        <v>1928</v>
      </c>
      <c r="AF918" s="153" t="s">
        <v>1831</v>
      </c>
    </row>
    <row r="919" spans="1:32">
      <c r="A919" s="18">
        <v>2001020300</v>
      </c>
      <c r="B919" s="19" t="s">
        <v>1937</v>
      </c>
      <c r="C919" s="56">
        <v>1</v>
      </c>
      <c r="D919" s="85" t="s">
        <v>1845</v>
      </c>
      <c r="E919" s="77">
        <v>2001020300</v>
      </c>
      <c r="F919" s="85">
        <v>8.85</v>
      </c>
      <c r="G919" s="32">
        <f t="shared" si="213"/>
        <v>0.2</v>
      </c>
      <c r="H919" s="68">
        <f t="shared" si="212"/>
        <v>7.08</v>
      </c>
      <c r="I919" s="68"/>
      <c r="J919" s="24"/>
      <c r="K919" s="24"/>
      <c r="L919" s="137" t="s">
        <v>24</v>
      </c>
      <c r="M919" s="128" t="s">
        <v>24</v>
      </c>
      <c r="N919" s="150" t="s">
        <v>1802</v>
      </c>
      <c r="O919" s="153" t="s">
        <v>1928</v>
      </c>
      <c r="P919" s="153" t="s">
        <v>1831</v>
      </c>
      <c r="Q919" s="39">
        <v>2001020300</v>
      </c>
      <c r="R919" s="40" t="s">
        <v>1937</v>
      </c>
      <c r="S919" s="64">
        <v>1</v>
      </c>
      <c r="T919" s="87" t="s">
        <v>1845</v>
      </c>
      <c r="U919" s="77">
        <v>2001020300</v>
      </c>
      <c r="V919" s="87">
        <v>8.85</v>
      </c>
      <c r="W919" s="48">
        <f t="shared" si="214"/>
        <v>0.2</v>
      </c>
      <c r="X919" s="68">
        <f t="shared" si="211"/>
        <v>7.08</v>
      </c>
      <c r="Y919" s="68"/>
      <c r="Z919" s="24"/>
      <c r="AA919" s="24"/>
      <c r="AB919" s="137" t="s">
        <v>24</v>
      </c>
      <c r="AC919" s="128" t="s">
        <v>24</v>
      </c>
      <c r="AD919" s="150" t="s">
        <v>1802</v>
      </c>
      <c r="AE919" s="153" t="s">
        <v>1928</v>
      </c>
      <c r="AF919" s="153" t="s">
        <v>1831</v>
      </c>
    </row>
    <row r="920" spans="1:32">
      <c r="A920" s="18">
        <v>2001020306</v>
      </c>
      <c r="B920" s="19" t="s">
        <v>1938</v>
      </c>
      <c r="C920" s="56">
        <v>1</v>
      </c>
      <c r="D920" s="85" t="s">
        <v>1845</v>
      </c>
      <c r="E920" s="77">
        <v>2001020306</v>
      </c>
      <c r="F920" s="85">
        <v>5.9</v>
      </c>
      <c r="G920" s="32">
        <f t="shared" si="213"/>
        <v>0.2</v>
      </c>
      <c r="H920" s="68">
        <f t="shared" si="212"/>
        <v>4.7200000000000006</v>
      </c>
      <c r="I920" s="68"/>
      <c r="J920" s="24"/>
      <c r="K920" s="24"/>
      <c r="L920" s="137" t="s">
        <v>24</v>
      </c>
      <c r="M920" s="128" t="s">
        <v>24</v>
      </c>
      <c r="N920" s="150" t="s">
        <v>1802</v>
      </c>
      <c r="O920" s="153" t="s">
        <v>1928</v>
      </c>
      <c r="P920" s="153" t="s">
        <v>1831</v>
      </c>
      <c r="Q920" s="39">
        <v>2001020306</v>
      </c>
      <c r="R920" s="40" t="s">
        <v>1938</v>
      </c>
      <c r="S920" s="64">
        <v>1</v>
      </c>
      <c r="T920" s="87" t="s">
        <v>1845</v>
      </c>
      <c r="U920" s="77">
        <v>2001020306</v>
      </c>
      <c r="V920" s="87">
        <v>5.9</v>
      </c>
      <c r="W920" s="48">
        <f t="shared" si="214"/>
        <v>0.2</v>
      </c>
      <c r="X920" s="68">
        <f t="shared" si="211"/>
        <v>4.7200000000000006</v>
      </c>
      <c r="Y920" s="68"/>
      <c r="Z920" s="24"/>
      <c r="AA920" s="24"/>
      <c r="AB920" s="137" t="s">
        <v>24</v>
      </c>
      <c r="AC920" s="128" t="s">
        <v>24</v>
      </c>
      <c r="AD920" s="150" t="s">
        <v>1802</v>
      </c>
      <c r="AE920" s="153" t="s">
        <v>1928</v>
      </c>
      <c r="AF920" s="153" t="s">
        <v>1831</v>
      </c>
    </row>
    <row r="921" spans="1:32">
      <c r="A921" s="18">
        <v>2002010100</v>
      </c>
      <c r="B921" s="19" t="s">
        <v>1939</v>
      </c>
      <c r="C921" s="56">
        <v>1</v>
      </c>
      <c r="D921" s="85" t="s">
        <v>1845</v>
      </c>
      <c r="E921" s="77">
        <v>2002010100</v>
      </c>
      <c r="F921" s="85">
        <v>17.7</v>
      </c>
      <c r="G921" s="32">
        <f t="shared" si="213"/>
        <v>0.2</v>
      </c>
      <c r="H921" s="68">
        <f t="shared" si="212"/>
        <v>14.16</v>
      </c>
      <c r="I921" s="68"/>
      <c r="J921" s="24"/>
      <c r="K921" s="24"/>
      <c r="L921" s="137" t="s">
        <v>24</v>
      </c>
      <c r="M921" s="128" t="s">
        <v>24</v>
      </c>
      <c r="N921" s="150" t="s">
        <v>1802</v>
      </c>
      <c r="O921" s="153" t="s">
        <v>1928</v>
      </c>
      <c r="P921" s="153" t="s">
        <v>1831</v>
      </c>
      <c r="Q921" s="39">
        <v>2002010100</v>
      </c>
      <c r="R921" s="40" t="s">
        <v>1939</v>
      </c>
      <c r="S921" s="64">
        <v>1</v>
      </c>
      <c r="T921" s="87" t="s">
        <v>1845</v>
      </c>
      <c r="U921" s="77">
        <v>2002010100</v>
      </c>
      <c r="V921" s="87">
        <v>17.7</v>
      </c>
      <c r="W921" s="48">
        <f t="shared" si="214"/>
        <v>0.2</v>
      </c>
      <c r="X921" s="68">
        <f t="shared" si="211"/>
        <v>14.16</v>
      </c>
      <c r="Y921" s="68"/>
      <c r="Z921" s="24"/>
      <c r="AA921" s="24"/>
      <c r="AB921" s="137" t="s">
        <v>24</v>
      </c>
      <c r="AC921" s="128" t="s">
        <v>24</v>
      </c>
      <c r="AD921" s="150" t="s">
        <v>1802</v>
      </c>
      <c r="AE921" s="153" t="s">
        <v>1928</v>
      </c>
      <c r="AF921" s="153" t="s">
        <v>1831</v>
      </c>
    </row>
    <row r="922" spans="1:32">
      <c r="A922" s="18">
        <v>2002010106</v>
      </c>
      <c r="B922" s="19" t="s">
        <v>1940</v>
      </c>
      <c r="C922" s="56">
        <v>1</v>
      </c>
      <c r="D922" s="85" t="s">
        <v>1845</v>
      </c>
      <c r="E922" s="77">
        <v>2002010106</v>
      </c>
      <c r="F922" s="85">
        <v>11.8</v>
      </c>
      <c r="G922" s="32">
        <f t="shared" si="213"/>
        <v>0.2</v>
      </c>
      <c r="H922" s="68">
        <f t="shared" si="212"/>
        <v>9.4400000000000013</v>
      </c>
      <c r="I922" s="68"/>
      <c r="J922" s="24"/>
      <c r="K922" s="24"/>
      <c r="L922" s="137" t="s">
        <v>24</v>
      </c>
      <c r="M922" s="128" t="s">
        <v>24</v>
      </c>
      <c r="N922" s="150" t="s">
        <v>1802</v>
      </c>
      <c r="O922" s="153" t="s">
        <v>1928</v>
      </c>
      <c r="P922" s="153" t="s">
        <v>1831</v>
      </c>
      <c r="Q922" s="39">
        <v>2002010106</v>
      </c>
      <c r="R922" s="40" t="s">
        <v>1940</v>
      </c>
      <c r="S922" s="64">
        <v>1</v>
      </c>
      <c r="T922" s="87" t="s">
        <v>1845</v>
      </c>
      <c r="U922" s="77">
        <v>2002010106</v>
      </c>
      <c r="V922" s="87">
        <v>11.8</v>
      </c>
      <c r="W922" s="48">
        <f t="shared" si="214"/>
        <v>0.2</v>
      </c>
      <c r="X922" s="68">
        <f t="shared" si="211"/>
        <v>9.4400000000000013</v>
      </c>
      <c r="Y922" s="68"/>
      <c r="Z922" s="24"/>
      <c r="AA922" s="24"/>
      <c r="AB922" s="137" t="s">
        <v>24</v>
      </c>
      <c r="AC922" s="128" t="s">
        <v>24</v>
      </c>
      <c r="AD922" s="150" t="s">
        <v>1802</v>
      </c>
      <c r="AE922" s="153" t="s">
        <v>1928</v>
      </c>
      <c r="AF922" s="153" t="s">
        <v>1831</v>
      </c>
    </row>
    <row r="923" spans="1:32">
      <c r="A923" s="18">
        <v>2002010200</v>
      </c>
      <c r="B923" s="19" t="s">
        <v>1941</v>
      </c>
      <c r="C923" s="56">
        <v>1</v>
      </c>
      <c r="D923" s="85" t="s">
        <v>1845</v>
      </c>
      <c r="E923" s="77">
        <v>2002010200</v>
      </c>
      <c r="F923" s="85">
        <v>8.85</v>
      </c>
      <c r="G923" s="32">
        <f t="shared" si="213"/>
        <v>0.2</v>
      </c>
      <c r="H923" s="68">
        <f t="shared" si="212"/>
        <v>7.08</v>
      </c>
      <c r="I923" s="68"/>
      <c r="J923" s="24"/>
      <c r="K923" s="24"/>
      <c r="L923" s="137" t="s">
        <v>24</v>
      </c>
      <c r="M923" s="128" t="s">
        <v>24</v>
      </c>
      <c r="N923" s="150" t="s">
        <v>1802</v>
      </c>
      <c r="O923" s="153" t="s">
        <v>1928</v>
      </c>
      <c r="P923" s="153" t="s">
        <v>1831</v>
      </c>
      <c r="Q923" s="39">
        <v>2002010200</v>
      </c>
      <c r="R923" s="40" t="s">
        <v>1941</v>
      </c>
      <c r="S923" s="64">
        <v>1</v>
      </c>
      <c r="T923" s="87" t="s">
        <v>1845</v>
      </c>
      <c r="U923" s="77">
        <v>2002010200</v>
      </c>
      <c r="V923" s="87">
        <v>8.85</v>
      </c>
      <c r="W923" s="48">
        <f t="shared" si="214"/>
        <v>0.2</v>
      </c>
      <c r="X923" s="68">
        <f t="shared" si="211"/>
        <v>7.08</v>
      </c>
      <c r="Y923" s="68"/>
      <c r="Z923" s="24"/>
      <c r="AA923" s="24"/>
      <c r="AB923" s="137" t="s">
        <v>24</v>
      </c>
      <c r="AC923" s="128" t="s">
        <v>24</v>
      </c>
      <c r="AD923" s="150" t="s">
        <v>1802</v>
      </c>
      <c r="AE923" s="153" t="s">
        <v>1928</v>
      </c>
      <c r="AF923" s="153" t="s">
        <v>1831</v>
      </c>
    </row>
    <row r="924" spans="1:32">
      <c r="A924" s="18">
        <v>2002010206</v>
      </c>
      <c r="B924" s="19" t="s">
        <v>1942</v>
      </c>
      <c r="C924" s="56">
        <v>1</v>
      </c>
      <c r="D924" s="85" t="s">
        <v>1845</v>
      </c>
      <c r="E924" s="77">
        <v>2002010206</v>
      </c>
      <c r="F924" s="85">
        <v>5.9</v>
      </c>
      <c r="G924" s="32">
        <f t="shared" si="213"/>
        <v>0.2</v>
      </c>
      <c r="H924" s="68">
        <f t="shared" si="212"/>
        <v>4.7200000000000006</v>
      </c>
      <c r="I924" s="68"/>
      <c r="J924" s="24"/>
      <c r="K924" s="24"/>
      <c r="L924" s="137" t="s">
        <v>24</v>
      </c>
      <c r="M924" s="128" t="s">
        <v>24</v>
      </c>
      <c r="N924" s="150" t="s">
        <v>1802</v>
      </c>
      <c r="O924" s="153" t="s">
        <v>1928</v>
      </c>
      <c r="P924" s="153" t="s">
        <v>1831</v>
      </c>
      <c r="Q924" s="39">
        <v>2002010206</v>
      </c>
      <c r="R924" s="40" t="s">
        <v>1942</v>
      </c>
      <c r="S924" s="64">
        <v>1</v>
      </c>
      <c r="T924" s="87" t="s">
        <v>1845</v>
      </c>
      <c r="U924" s="77">
        <v>2002010206</v>
      </c>
      <c r="V924" s="87">
        <v>5.9</v>
      </c>
      <c r="W924" s="48">
        <f t="shared" si="214"/>
        <v>0.2</v>
      </c>
      <c r="X924" s="68">
        <f t="shared" si="211"/>
        <v>4.7200000000000006</v>
      </c>
      <c r="Y924" s="68"/>
      <c r="Z924" s="24"/>
      <c r="AA924" s="24"/>
      <c r="AB924" s="137" t="s">
        <v>24</v>
      </c>
      <c r="AC924" s="128" t="s">
        <v>24</v>
      </c>
      <c r="AD924" s="150" t="s">
        <v>1802</v>
      </c>
      <c r="AE924" s="153" t="s">
        <v>1928</v>
      </c>
      <c r="AF924" s="153" t="s">
        <v>1831</v>
      </c>
    </row>
    <row r="925" spans="1:32">
      <c r="A925" s="18">
        <v>2002010300</v>
      </c>
      <c r="B925" s="19" t="s">
        <v>1943</v>
      </c>
      <c r="C925" s="56">
        <v>1</v>
      </c>
      <c r="D925" s="85" t="s">
        <v>1845</v>
      </c>
      <c r="E925" s="77">
        <v>2002010300</v>
      </c>
      <c r="F925" s="85">
        <v>8.85</v>
      </c>
      <c r="G925" s="32">
        <f t="shared" si="213"/>
        <v>0.2</v>
      </c>
      <c r="H925" s="68">
        <f t="shared" si="212"/>
        <v>7.08</v>
      </c>
      <c r="I925" s="68"/>
      <c r="J925" s="24"/>
      <c r="K925" s="24"/>
      <c r="L925" s="137" t="s">
        <v>24</v>
      </c>
      <c r="M925" s="128" t="s">
        <v>24</v>
      </c>
      <c r="N925" s="150" t="s">
        <v>1802</v>
      </c>
      <c r="O925" s="153" t="s">
        <v>1928</v>
      </c>
      <c r="P925" s="153" t="s">
        <v>1831</v>
      </c>
      <c r="Q925" s="39">
        <v>2002010300</v>
      </c>
      <c r="R925" s="40" t="s">
        <v>1943</v>
      </c>
      <c r="S925" s="64">
        <v>1</v>
      </c>
      <c r="T925" s="87" t="s">
        <v>1845</v>
      </c>
      <c r="U925" s="77">
        <v>2002010300</v>
      </c>
      <c r="V925" s="87">
        <v>8.85</v>
      </c>
      <c r="W925" s="48">
        <f t="shared" si="214"/>
        <v>0.2</v>
      </c>
      <c r="X925" s="68">
        <f t="shared" si="211"/>
        <v>7.08</v>
      </c>
      <c r="Y925" s="68"/>
      <c r="Z925" s="24"/>
      <c r="AA925" s="24"/>
      <c r="AB925" s="137" t="s">
        <v>24</v>
      </c>
      <c r="AC925" s="128" t="s">
        <v>24</v>
      </c>
      <c r="AD925" s="150" t="s">
        <v>1802</v>
      </c>
      <c r="AE925" s="153" t="s">
        <v>1928</v>
      </c>
      <c r="AF925" s="153" t="s">
        <v>1831</v>
      </c>
    </row>
    <row r="926" spans="1:32">
      <c r="A926" s="18">
        <v>2002010306</v>
      </c>
      <c r="B926" s="19" t="s">
        <v>1944</v>
      </c>
      <c r="C926" s="56">
        <v>1</v>
      </c>
      <c r="D926" s="85" t="s">
        <v>1845</v>
      </c>
      <c r="E926" s="77">
        <v>2002010306</v>
      </c>
      <c r="F926" s="85">
        <v>5.9</v>
      </c>
      <c r="G926" s="32">
        <f t="shared" si="213"/>
        <v>0.2</v>
      </c>
      <c r="H926" s="68">
        <f t="shared" si="212"/>
        <v>4.7200000000000006</v>
      </c>
      <c r="I926" s="68"/>
      <c r="J926" s="24"/>
      <c r="K926" s="24"/>
      <c r="L926" s="137" t="s">
        <v>24</v>
      </c>
      <c r="M926" s="128" t="s">
        <v>24</v>
      </c>
      <c r="N926" s="150" t="s">
        <v>1802</v>
      </c>
      <c r="O926" s="153" t="s">
        <v>1928</v>
      </c>
      <c r="P926" s="153" t="s">
        <v>1831</v>
      </c>
      <c r="Q926" s="39">
        <v>2002010306</v>
      </c>
      <c r="R926" s="40" t="s">
        <v>1944</v>
      </c>
      <c r="S926" s="64">
        <v>1</v>
      </c>
      <c r="T926" s="87" t="s">
        <v>1845</v>
      </c>
      <c r="U926" s="77">
        <v>2002010306</v>
      </c>
      <c r="V926" s="87">
        <v>5.9</v>
      </c>
      <c r="W926" s="48">
        <f t="shared" si="214"/>
        <v>0.2</v>
      </c>
      <c r="X926" s="68">
        <f t="shared" si="211"/>
        <v>4.7200000000000006</v>
      </c>
      <c r="Y926" s="68"/>
      <c r="Z926" s="24"/>
      <c r="AA926" s="24"/>
      <c r="AB926" s="137" t="s">
        <v>24</v>
      </c>
      <c r="AC926" s="128" t="s">
        <v>24</v>
      </c>
      <c r="AD926" s="150" t="s">
        <v>1802</v>
      </c>
      <c r="AE926" s="153" t="s">
        <v>1928</v>
      </c>
      <c r="AF926" s="153" t="s">
        <v>1831</v>
      </c>
    </row>
    <row r="927" spans="1:32">
      <c r="A927" s="18">
        <v>2002020100</v>
      </c>
      <c r="B927" s="19" t="s">
        <v>1945</v>
      </c>
      <c r="C927" s="56">
        <v>1</v>
      </c>
      <c r="D927" s="85" t="s">
        <v>1845</v>
      </c>
      <c r="E927" s="77">
        <v>2002020100</v>
      </c>
      <c r="F927" s="85">
        <v>17.7</v>
      </c>
      <c r="G927" s="32">
        <f t="shared" si="213"/>
        <v>0.2</v>
      </c>
      <c r="H927" s="68">
        <f t="shared" ref="H927:H954" si="215">F927-(F927*G927)</f>
        <v>14.16</v>
      </c>
      <c r="I927" s="68"/>
      <c r="J927" s="24"/>
      <c r="K927" s="24"/>
      <c r="L927" s="137" t="s">
        <v>24</v>
      </c>
      <c r="M927" s="128" t="s">
        <v>24</v>
      </c>
      <c r="N927" s="150" t="s">
        <v>1802</v>
      </c>
      <c r="O927" s="153" t="s">
        <v>1928</v>
      </c>
      <c r="P927" s="153" t="s">
        <v>1831</v>
      </c>
      <c r="Q927" s="39">
        <v>2002020100</v>
      </c>
      <c r="R927" s="40" t="s">
        <v>1945</v>
      </c>
      <c r="S927" s="64">
        <v>1</v>
      </c>
      <c r="T927" s="87" t="s">
        <v>1845</v>
      </c>
      <c r="U927" s="77">
        <v>2002020100</v>
      </c>
      <c r="V927" s="87">
        <v>17.7</v>
      </c>
      <c r="W927" s="48">
        <f t="shared" si="214"/>
        <v>0.2</v>
      </c>
      <c r="X927" s="68">
        <f t="shared" si="211"/>
        <v>14.16</v>
      </c>
      <c r="Y927" s="68"/>
      <c r="Z927" s="24"/>
      <c r="AA927" s="24"/>
      <c r="AB927" s="137" t="s">
        <v>24</v>
      </c>
      <c r="AC927" s="128" t="s">
        <v>24</v>
      </c>
      <c r="AD927" s="150" t="s">
        <v>1802</v>
      </c>
      <c r="AE927" s="153" t="s">
        <v>1928</v>
      </c>
      <c r="AF927" s="153" t="s">
        <v>1831</v>
      </c>
    </row>
    <row r="928" spans="1:32">
      <c r="A928" s="18">
        <v>2002020106</v>
      </c>
      <c r="B928" s="19" t="s">
        <v>1946</v>
      </c>
      <c r="C928" s="56">
        <v>1</v>
      </c>
      <c r="D928" s="85" t="s">
        <v>1845</v>
      </c>
      <c r="E928" s="77">
        <v>2002020106</v>
      </c>
      <c r="F928" s="85">
        <v>11.8</v>
      </c>
      <c r="G928" s="32">
        <f t="shared" si="213"/>
        <v>0.2</v>
      </c>
      <c r="H928" s="68">
        <f t="shared" si="215"/>
        <v>9.4400000000000013</v>
      </c>
      <c r="I928" s="68"/>
      <c r="J928" s="24"/>
      <c r="K928" s="24"/>
      <c r="L928" s="137" t="s">
        <v>24</v>
      </c>
      <c r="M928" s="128" t="s">
        <v>24</v>
      </c>
      <c r="N928" s="150" t="s">
        <v>1802</v>
      </c>
      <c r="O928" s="153" t="s">
        <v>1928</v>
      </c>
      <c r="P928" s="153" t="s">
        <v>1831</v>
      </c>
      <c r="Q928" s="39">
        <v>2002020106</v>
      </c>
      <c r="R928" s="40" t="s">
        <v>1946</v>
      </c>
      <c r="S928" s="64">
        <v>1</v>
      </c>
      <c r="T928" s="87" t="s">
        <v>1845</v>
      </c>
      <c r="U928" s="77">
        <v>2002020106</v>
      </c>
      <c r="V928" s="87">
        <v>11.8</v>
      </c>
      <c r="W928" s="48">
        <f t="shared" si="214"/>
        <v>0.2</v>
      </c>
      <c r="X928" s="68">
        <f t="shared" si="211"/>
        <v>9.4400000000000013</v>
      </c>
      <c r="Y928" s="68"/>
      <c r="Z928" s="24"/>
      <c r="AA928" s="24"/>
      <c r="AB928" s="137" t="s">
        <v>24</v>
      </c>
      <c r="AC928" s="128" t="s">
        <v>24</v>
      </c>
      <c r="AD928" s="150" t="s">
        <v>1802</v>
      </c>
      <c r="AE928" s="153" t="s">
        <v>1928</v>
      </c>
      <c r="AF928" s="153" t="s">
        <v>1831</v>
      </c>
    </row>
    <row r="929" spans="1:32">
      <c r="A929" s="18">
        <v>2002020200</v>
      </c>
      <c r="B929" s="19" t="s">
        <v>1947</v>
      </c>
      <c r="C929" s="56">
        <v>1</v>
      </c>
      <c r="D929" s="85" t="s">
        <v>1845</v>
      </c>
      <c r="E929" s="77">
        <v>2002020200</v>
      </c>
      <c r="F929" s="85">
        <v>8.85</v>
      </c>
      <c r="G929" s="32">
        <f t="shared" si="213"/>
        <v>0.2</v>
      </c>
      <c r="H929" s="68">
        <f t="shared" si="215"/>
        <v>7.08</v>
      </c>
      <c r="I929" s="68"/>
      <c r="J929" s="24"/>
      <c r="K929" s="24"/>
      <c r="L929" s="137" t="s">
        <v>24</v>
      </c>
      <c r="M929" s="128" t="s">
        <v>24</v>
      </c>
      <c r="N929" s="150" t="s">
        <v>1802</v>
      </c>
      <c r="O929" s="153" t="s">
        <v>1928</v>
      </c>
      <c r="P929" s="153" t="s">
        <v>1831</v>
      </c>
      <c r="Q929" s="39">
        <v>2002020200</v>
      </c>
      <c r="R929" s="40" t="s">
        <v>1947</v>
      </c>
      <c r="S929" s="64">
        <v>1</v>
      </c>
      <c r="T929" s="87" t="s">
        <v>1845</v>
      </c>
      <c r="U929" s="77">
        <v>2002020200</v>
      </c>
      <c r="V929" s="87">
        <v>8.85</v>
      </c>
      <c r="W929" s="48">
        <f t="shared" si="214"/>
        <v>0.2</v>
      </c>
      <c r="X929" s="68">
        <f t="shared" si="211"/>
        <v>7.08</v>
      </c>
      <c r="Y929" s="68"/>
      <c r="Z929" s="24"/>
      <c r="AA929" s="24"/>
      <c r="AB929" s="137" t="s">
        <v>24</v>
      </c>
      <c r="AC929" s="128" t="s">
        <v>24</v>
      </c>
      <c r="AD929" s="150" t="s">
        <v>1802</v>
      </c>
      <c r="AE929" s="153" t="s">
        <v>1928</v>
      </c>
      <c r="AF929" s="153" t="s">
        <v>1831</v>
      </c>
    </row>
    <row r="930" spans="1:32">
      <c r="A930" s="18">
        <v>2002020206</v>
      </c>
      <c r="B930" s="19" t="s">
        <v>1948</v>
      </c>
      <c r="C930" s="56">
        <v>1</v>
      </c>
      <c r="D930" s="85" t="s">
        <v>1845</v>
      </c>
      <c r="E930" s="77">
        <v>2002020206</v>
      </c>
      <c r="F930" s="85">
        <v>5.9</v>
      </c>
      <c r="G930" s="32">
        <f t="shared" si="213"/>
        <v>0.2</v>
      </c>
      <c r="H930" s="68">
        <f t="shared" si="215"/>
        <v>4.7200000000000006</v>
      </c>
      <c r="I930" s="68"/>
      <c r="J930" s="24"/>
      <c r="K930" s="24"/>
      <c r="L930" s="137" t="s">
        <v>24</v>
      </c>
      <c r="M930" s="128" t="s">
        <v>24</v>
      </c>
      <c r="N930" s="150" t="s">
        <v>1802</v>
      </c>
      <c r="O930" s="153" t="s">
        <v>1928</v>
      </c>
      <c r="P930" s="153" t="s">
        <v>1831</v>
      </c>
      <c r="Q930" s="39">
        <v>2002020206</v>
      </c>
      <c r="R930" s="40" t="s">
        <v>1948</v>
      </c>
      <c r="S930" s="64">
        <v>1</v>
      </c>
      <c r="T930" s="87" t="s">
        <v>1845</v>
      </c>
      <c r="U930" s="77">
        <v>2002020206</v>
      </c>
      <c r="V930" s="87">
        <v>5.9</v>
      </c>
      <c r="W930" s="48">
        <f t="shared" si="214"/>
        <v>0.2</v>
      </c>
      <c r="X930" s="68">
        <f t="shared" si="211"/>
        <v>4.7200000000000006</v>
      </c>
      <c r="Y930" s="68"/>
      <c r="Z930" s="24"/>
      <c r="AA930" s="24"/>
      <c r="AB930" s="137" t="s">
        <v>24</v>
      </c>
      <c r="AC930" s="128" t="s">
        <v>24</v>
      </c>
      <c r="AD930" s="150" t="s">
        <v>1802</v>
      </c>
      <c r="AE930" s="153" t="s">
        <v>1928</v>
      </c>
      <c r="AF930" s="153" t="s">
        <v>1831</v>
      </c>
    </row>
    <row r="931" spans="1:32">
      <c r="A931" s="18">
        <v>2002020300</v>
      </c>
      <c r="B931" s="19" t="s">
        <v>1949</v>
      </c>
      <c r="C931" s="56">
        <v>1</v>
      </c>
      <c r="D931" s="85" t="s">
        <v>1845</v>
      </c>
      <c r="E931" s="77">
        <v>2002020300</v>
      </c>
      <c r="F931" s="85">
        <v>8.85</v>
      </c>
      <c r="G931" s="32">
        <f t="shared" si="213"/>
        <v>0.2</v>
      </c>
      <c r="H931" s="68">
        <f t="shared" si="215"/>
        <v>7.08</v>
      </c>
      <c r="I931" s="68"/>
      <c r="J931" s="24"/>
      <c r="K931" s="24"/>
      <c r="L931" s="137" t="s">
        <v>24</v>
      </c>
      <c r="M931" s="128" t="s">
        <v>24</v>
      </c>
      <c r="N931" s="150" t="s">
        <v>1802</v>
      </c>
      <c r="O931" s="153" t="s">
        <v>1928</v>
      </c>
      <c r="P931" s="153" t="s">
        <v>1831</v>
      </c>
      <c r="Q931" s="39">
        <v>2002020300</v>
      </c>
      <c r="R931" s="40" t="s">
        <v>1949</v>
      </c>
      <c r="S931" s="64">
        <v>1</v>
      </c>
      <c r="T931" s="87" t="s">
        <v>1845</v>
      </c>
      <c r="U931" s="77">
        <v>2002020300</v>
      </c>
      <c r="V931" s="87">
        <v>8.85</v>
      </c>
      <c r="W931" s="48">
        <f t="shared" si="214"/>
        <v>0.2</v>
      </c>
      <c r="X931" s="68">
        <f t="shared" si="211"/>
        <v>7.08</v>
      </c>
      <c r="Y931" s="68"/>
      <c r="Z931" s="24"/>
      <c r="AA931" s="24"/>
      <c r="AB931" s="137" t="s">
        <v>24</v>
      </c>
      <c r="AC931" s="128" t="s">
        <v>24</v>
      </c>
      <c r="AD931" s="150" t="s">
        <v>1802</v>
      </c>
      <c r="AE931" s="153" t="s">
        <v>1928</v>
      </c>
      <c r="AF931" s="153" t="s">
        <v>1831</v>
      </c>
    </row>
    <row r="932" spans="1:32">
      <c r="A932" s="18">
        <v>2002020306</v>
      </c>
      <c r="B932" s="19" t="s">
        <v>1950</v>
      </c>
      <c r="C932" s="56">
        <v>1</v>
      </c>
      <c r="D932" s="85" t="s">
        <v>1845</v>
      </c>
      <c r="E932" s="77">
        <v>2002020306</v>
      </c>
      <c r="F932" s="85">
        <v>5.9</v>
      </c>
      <c r="G932" s="32">
        <f t="shared" si="213"/>
        <v>0.2</v>
      </c>
      <c r="H932" s="68">
        <f t="shared" si="215"/>
        <v>4.7200000000000006</v>
      </c>
      <c r="I932" s="68"/>
      <c r="J932" s="24"/>
      <c r="K932" s="24"/>
      <c r="L932" s="137" t="s">
        <v>24</v>
      </c>
      <c r="M932" s="128" t="s">
        <v>24</v>
      </c>
      <c r="N932" s="150" t="s">
        <v>1802</v>
      </c>
      <c r="O932" s="153" t="s">
        <v>1928</v>
      </c>
      <c r="P932" s="153" t="s">
        <v>1831</v>
      </c>
      <c r="Q932" s="39">
        <v>2002020306</v>
      </c>
      <c r="R932" s="40" t="s">
        <v>1950</v>
      </c>
      <c r="S932" s="64">
        <v>1</v>
      </c>
      <c r="T932" s="87" t="s">
        <v>1845</v>
      </c>
      <c r="U932" s="77">
        <v>2002020306</v>
      </c>
      <c r="V932" s="87">
        <v>5.9</v>
      </c>
      <c r="W932" s="48">
        <f t="shared" si="214"/>
        <v>0.2</v>
      </c>
      <c r="X932" s="68">
        <f t="shared" si="211"/>
        <v>4.7200000000000006</v>
      </c>
      <c r="Y932" s="68"/>
      <c r="Z932" s="24"/>
      <c r="AA932" s="24"/>
      <c r="AB932" s="137" t="s">
        <v>24</v>
      </c>
      <c r="AC932" s="128" t="s">
        <v>24</v>
      </c>
      <c r="AD932" s="150" t="s">
        <v>1802</v>
      </c>
      <c r="AE932" s="153" t="s">
        <v>1928</v>
      </c>
      <c r="AF932" s="153" t="s">
        <v>1831</v>
      </c>
    </row>
    <row r="933" spans="1:32">
      <c r="A933" s="18" t="s">
        <v>1951</v>
      </c>
      <c r="B933" s="19" t="s">
        <v>1952</v>
      </c>
      <c r="C933" s="56">
        <v>1</v>
      </c>
      <c r="D933" s="85" t="s">
        <v>1577</v>
      </c>
      <c r="E933" s="77" t="s">
        <v>1951</v>
      </c>
      <c r="F933" s="85">
        <v>720</v>
      </c>
      <c r="G933" s="32">
        <f>rv_7</f>
        <v>7.0000000000000007E-2</v>
      </c>
      <c r="H933" s="68">
        <f t="shared" si="215"/>
        <v>669.6</v>
      </c>
      <c r="I933" s="68"/>
      <c r="J933" s="24"/>
      <c r="K933" s="24"/>
      <c r="L933" s="137" t="s">
        <v>24</v>
      </c>
      <c r="M933" s="128">
        <v>1.17</v>
      </c>
      <c r="N933" s="150" t="s">
        <v>164</v>
      </c>
      <c r="O933" s="153" t="s">
        <v>165</v>
      </c>
      <c r="P933" s="153" t="s">
        <v>166</v>
      </c>
      <c r="Q933" s="39" t="s">
        <v>1951</v>
      </c>
      <c r="R933" s="40" t="s">
        <v>1952</v>
      </c>
      <c r="S933" s="64">
        <v>1</v>
      </c>
      <c r="T933" s="87" t="s">
        <v>1577</v>
      </c>
      <c r="U933" s="77" t="s">
        <v>1951</v>
      </c>
      <c r="V933" s="87">
        <v>720</v>
      </c>
      <c r="W933" s="48">
        <f>rv_7</f>
        <v>7.0000000000000007E-2</v>
      </c>
      <c r="X933" s="68">
        <f t="shared" si="211"/>
        <v>669.6</v>
      </c>
      <c r="Y933" s="68"/>
      <c r="Z933" s="24"/>
      <c r="AA933" s="24"/>
      <c r="AB933" s="137" t="s">
        <v>24</v>
      </c>
      <c r="AC933" s="128">
        <v>1.17</v>
      </c>
      <c r="AD933" s="150" t="s">
        <v>164</v>
      </c>
      <c r="AE933" s="153" t="s">
        <v>165</v>
      </c>
      <c r="AF933" s="153" t="s">
        <v>166</v>
      </c>
    </row>
    <row r="934" spans="1:32">
      <c r="A934" s="18" t="s">
        <v>1953</v>
      </c>
      <c r="B934" s="19" t="s">
        <v>1954</v>
      </c>
      <c r="C934" s="56">
        <v>1</v>
      </c>
      <c r="D934" s="85" t="s">
        <v>1577</v>
      </c>
      <c r="E934" s="77" t="s">
        <v>1953</v>
      </c>
      <c r="F934" s="85">
        <v>32</v>
      </c>
      <c r="G934" s="32">
        <f>rv_3</f>
        <v>0.03</v>
      </c>
      <c r="H934" s="68">
        <f t="shared" si="215"/>
        <v>31.04</v>
      </c>
      <c r="I934" s="68"/>
      <c r="J934" s="24"/>
      <c r="K934" s="24"/>
      <c r="L934" s="137" t="s">
        <v>24</v>
      </c>
      <c r="M934" s="128" t="s">
        <v>24</v>
      </c>
      <c r="N934" s="150" t="s">
        <v>164</v>
      </c>
      <c r="O934" s="153" t="s">
        <v>165</v>
      </c>
      <c r="P934" s="153" t="s">
        <v>166</v>
      </c>
      <c r="Q934" s="39" t="s">
        <v>1953</v>
      </c>
      <c r="R934" s="40" t="s">
        <v>1954</v>
      </c>
      <c r="S934" s="64">
        <v>1</v>
      </c>
      <c r="T934" s="87" t="s">
        <v>1577</v>
      </c>
      <c r="U934" s="77" t="s">
        <v>1953</v>
      </c>
      <c r="V934" s="87">
        <v>32</v>
      </c>
      <c r="W934" s="48">
        <f>rv_3</f>
        <v>0.03</v>
      </c>
      <c r="X934" s="68">
        <f t="shared" si="211"/>
        <v>31.04</v>
      </c>
      <c r="Y934" s="68"/>
      <c r="Z934" s="24"/>
      <c r="AA934" s="24"/>
      <c r="AB934" s="137" t="s">
        <v>24</v>
      </c>
      <c r="AC934" s="128" t="s">
        <v>24</v>
      </c>
      <c r="AD934" s="150" t="s">
        <v>164</v>
      </c>
      <c r="AE934" s="153" t="s">
        <v>165</v>
      </c>
      <c r="AF934" s="153" t="s">
        <v>166</v>
      </c>
    </row>
    <row r="935" spans="1:32">
      <c r="A935" s="18" t="s">
        <v>1955</v>
      </c>
      <c r="B935" s="19" t="s">
        <v>1956</v>
      </c>
      <c r="C935" s="56">
        <v>1</v>
      </c>
      <c r="D935" s="85" t="s">
        <v>1577</v>
      </c>
      <c r="E935" s="77" t="s">
        <v>1955</v>
      </c>
      <c r="F935" s="85">
        <v>240</v>
      </c>
      <c r="G935" s="32">
        <f>rv_3</f>
        <v>0.03</v>
      </c>
      <c r="H935" s="68">
        <f t="shared" si="215"/>
        <v>232.8</v>
      </c>
      <c r="I935" s="68"/>
      <c r="J935" s="24"/>
      <c r="K935" s="24"/>
      <c r="L935" s="137" t="s">
        <v>24</v>
      </c>
      <c r="M935" s="128" t="s">
        <v>24</v>
      </c>
      <c r="N935" s="150" t="s">
        <v>164</v>
      </c>
      <c r="O935" s="153" t="s">
        <v>165</v>
      </c>
      <c r="P935" s="153" t="s">
        <v>166</v>
      </c>
      <c r="Q935" s="39" t="s">
        <v>1955</v>
      </c>
      <c r="R935" s="40" t="s">
        <v>1956</v>
      </c>
      <c r="S935" s="64">
        <v>1</v>
      </c>
      <c r="T935" s="87" t="s">
        <v>1577</v>
      </c>
      <c r="U935" s="77" t="s">
        <v>1955</v>
      </c>
      <c r="V935" s="87">
        <v>240</v>
      </c>
      <c r="W935" s="48">
        <f>rv_3</f>
        <v>0.03</v>
      </c>
      <c r="X935" s="68">
        <f t="shared" si="211"/>
        <v>232.8</v>
      </c>
      <c r="Y935" s="68"/>
      <c r="Z935" s="24"/>
      <c r="AA935" s="24"/>
      <c r="AB935" s="137" t="s">
        <v>24</v>
      </c>
      <c r="AC935" s="128" t="s">
        <v>24</v>
      </c>
      <c r="AD935" s="150" t="s">
        <v>164</v>
      </c>
      <c r="AE935" s="153" t="s">
        <v>165</v>
      </c>
      <c r="AF935" s="153" t="s">
        <v>166</v>
      </c>
    </row>
    <row r="936" spans="1:32">
      <c r="A936" s="18" t="s">
        <v>1957</v>
      </c>
      <c r="B936" s="19" t="s">
        <v>1958</v>
      </c>
      <c r="C936" s="56">
        <v>1</v>
      </c>
      <c r="D936" s="85" t="s">
        <v>1577</v>
      </c>
      <c r="E936" s="77" t="s">
        <v>1957</v>
      </c>
      <c r="F936" s="85">
        <v>332</v>
      </c>
      <c r="G936" s="32">
        <f>rv_3</f>
        <v>0.03</v>
      </c>
      <c r="H936" s="68">
        <f t="shared" si="215"/>
        <v>322.04000000000002</v>
      </c>
      <c r="I936" s="68"/>
      <c r="J936" s="24"/>
      <c r="K936" s="24"/>
      <c r="L936" s="137" t="s">
        <v>24</v>
      </c>
      <c r="M936" s="128" t="s">
        <v>24</v>
      </c>
      <c r="N936" s="150" t="s">
        <v>164</v>
      </c>
      <c r="O936" s="153" t="s">
        <v>165</v>
      </c>
      <c r="P936" s="153" t="s">
        <v>166</v>
      </c>
      <c r="Q936" s="39" t="s">
        <v>1957</v>
      </c>
      <c r="R936" s="40" t="s">
        <v>1958</v>
      </c>
      <c r="S936" s="64">
        <v>1</v>
      </c>
      <c r="T936" s="87" t="s">
        <v>1577</v>
      </c>
      <c r="U936" s="77" t="s">
        <v>1957</v>
      </c>
      <c r="V936" s="87">
        <v>332</v>
      </c>
      <c r="W936" s="48">
        <f>rv_3</f>
        <v>0.03</v>
      </c>
      <c r="X936" s="68">
        <f t="shared" si="211"/>
        <v>322.04000000000002</v>
      </c>
      <c r="Y936" s="68"/>
      <c r="Z936" s="24"/>
      <c r="AA936" s="24"/>
      <c r="AB936" s="137" t="s">
        <v>24</v>
      </c>
      <c r="AC936" s="128" t="s">
        <v>24</v>
      </c>
      <c r="AD936" s="150" t="s">
        <v>164</v>
      </c>
      <c r="AE936" s="153" t="s">
        <v>165</v>
      </c>
      <c r="AF936" s="153" t="s">
        <v>166</v>
      </c>
    </row>
    <row r="937" spans="1:32">
      <c r="A937" s="18" t="s">
        <v>1959</v>
      </c>
      <c r="B937" s="19" t="s">
        <v>1960</v>
      </c>
      <c r="C937" s="56">
        <v>1</v>
      </c>
      <c r="D937" s="85" t="s">
        <v>1577</v>
      </c>
      <c r="E937" s="77" t="s">
        <v>1959</v>
      </c>
      <c r="F937" s="85">
        <v>249</v>
      </c>
      <c r="G937" s="32">
        <f>rv_3</f>
        <v>0.03</v>
      </c>
      <c r="H937" s="68">
        <f t="shared" si="215"/>
        <v>241.53</v>
      </c>
      <c r="I937" s="68"/>
      <c r="J937" s="24"/>
      <c r="K937" s="24"/>
      <c r="L937" s="137" t="s">
        <v>24</v>
      </c>
      <c r="M937" s="128" t="s">
        <v>24</v>
      </c>
      <c r="N937" s="150" t="s">
        <v>164</v>
      </c>
      <c r="O937" s="153" t="s">
        <v>165</v>
      </c>
      <c r="P937" s="153" t="s">
        <v>166</v>
      </c>
      <c r="Q937" s="39" t="s">
        <v>1959</v>
      </c>
      <c r="R937" s="40" t="s">
        <v>1960</v>
      </c>
      <c r="S937" s="64">
        <v>1</v>
      </c>
      <c r="T937" s="87" t="s">
        <v>1577</v>
      </c>
      <c r="U937" s="77" t="s">
        <v>1959</v>
      </c>
      <c r="V937" s="87">
        <v>249</v>
      </c>
      <c r="W937" s="48">
        <f>rv_3</f>
        <v>0.03</v>
      </c>
      <c r="X937" s="68">
        <f t="shared" si="211"/>
        <v>241.53</v>
      </c>
      <c r="Y937" s="68"/>
      <c r="Z937" s="24"/>
      <c r="AA937" s="24"/>
      <c r="AB937" s="137" t="s">
        <v>24</v>
      </c>
      <c r="AC937" s="128" t="s">
        <v>24</v>
      </c>
      <c r="AD937" s="150" t="s">
        <v>164</v>
      </c>
      <c r="AE937" s="153" t="s">
        <v>165</v>
      </c>
      <c r="AF937" s="153" t="s">
        <v>166</v>
      </c>
    </row>
    <row r="938" spans="1:32">
      <c r="A938" s="18" t="s">
        <v>1961</v>
      </c>
      <c r="B938" s="19" t="s">
        <v>1962</v>
      </c>
      <c r="C938" s="56">
        <v>1</v>
      </c>
      <c r="D938" s="85" t="s">
        <v>1577</v>
      </c>
      <c r="E938" s="77" t="s">
        <v>1961</v>
      </c>
      <c r="F938" s="85">
        <v>980</v>
      </c>
      <c r="G938" s="32">
        <f>rv_7</f>
        <v>7.0000000000000007E-2</v>
      </c>
      <c r="H938" s="68">
        <f t="shared" si="215"/>
        <v>911.4</v>
      </c>
      <c r="I938" s="68"/>
      <c r="J938" s="24"/>
      <c r="K938" s="24"/>
      <c r="L938" s="137" t="s">
        <v>24</v>
      </c>
      <c r="M938" s="128">
        <v>1.67</v>
      </c>
      <c r="N938" s="150" t="s">
        <v>164</v>
      </c>
      <c r="O938" s="153" t="s">
        <v>165</v>
      </c>
      <c r="P938" s="153" t="s">
        <v>166</v>
      </c>
      <c r="Q938" s="39" t="s">
        <v>1961</v>
      </c>
      <c r="R938" s="40" t="s">
        <v>1962</v>
      </c>
      <c r="S938" s="64">
        <v>1</v>
      </c>
      <c r="T938" s="87" t="s">
        <v>1577</v>
      </c>
      <c r="U938" s="77" t="s">
        <v>1961</v>
      </c>
      <c r="V938" s="87">
        <v>980</v>
      </c>
      <c r="W938" s="48">
        <f>rv_7</f>
        <v>7.0000000000000007E-2</v>
      </c>
      <c r="X938" s="68">
        <f t="shared" si="211"/>
        <v>911.4</v>
      </c>
      <c r="Y938" s="68"/>
      <c r="Z938" s="24"/>
      <c r="AA938" s="24"/>
      <c r="AB938" s="137" t="s">
        <v>24</v>
      </c>
      <c r="AC938" s="128">
        <v>1.67</v>
      </c>
      <c r="AD938" s="150" t="s">
        <v>164</v>
      </c>
      <c r="AE938" s="153" t="s">
        <v>165</v>
      </c>
      <c r="AF938" s="153" t="s">
        <v>166</v>
      </c>
    </row>
    <row r="939" spans="1:32">
      <c r="A939" s="18" t="s">
        <v>1953</v>
      </c>
      <c r="B939" s="19" t="s">
        <v>1954</v>
      </c>
      <c r="C939" s="56">
        <v>1</v>
      </c>
      <c r="D939" s="85" t="s">
        <v>1577</v>
      </c>
      <c r="E939" s="77" t="s">
        <v>1953</v>
      </c>
      <c r="F939" s="85">
        <v>32</v>
      </c>
      <c r="G939" s="32">
        <f t="shared" ref="G939:G944" si="216">rv_3</f>
        <v>0.03</v>
      </c>
      <c r="H939" s="68">
        <f t="shared" si="215"/>
        <v>31.04</v>
      </c>
      <c r="I939" s="68"/>
      <c r="J939" s="24"/>
      <c r="K939" s="24"/>
      <c r="L939" s="137" t="s">
        <v>24</v>
      </c>
      <c r="M939" s="128" t="s">
        <v>24</v>
      </c>
      <c r="N939" s="150" t="s">
        <v>164</v>
      </c>
      <c r="O939" s="153" t="s">
        <v>165</v>
      </c>
      <c r="P939" s="153" t="s">
        <v>166</v>
      </c>
      <c r="Q939" s="39" t="s">
        <v>1953</v>
      </c>
      <c r="R939" s="40" t="s">
        <v>1954</v>
      </c>
      <c r="S939" s="64">
        <v>1</v>
      </c>
      <c r="T939" s="87" t="s">
        <v>1577</v>
      </c>
      <c r="U939" s="77" t="s">
        <v>1953</v>
      </c>
      <c r="V939" s="87">
        <v>32</v>
      </c>
      <c r="W939" s="48">
        <f t="shared" ref="W939:W944" si="217">rv_3</f>
        <v>0.03</v>
      </c>
      <c r="X939" s="68">
        <f t="shared" si="211"/>
        <v>31.04</v>
      </c>
      <c r="Y939" s="68"/>
      <c r="Z939" s="24"/>
      <c r="AA939" s="24"/>
      <c r="AB939" s="137" t="s">
        <v>24</v>
      </c>
      <c r="AC939" s="128" t="s">
        <v>24</v>
      </c>
      <c r="AD939" s="150" t="s">
        <v>164</v>
      </c>
      <c r="AE939" s="153" t="s">
        <v>165</v>
      </c>
      <c r="AF939" s="153" t="s">
        <v>166</v>
      </c>
    </row>
    <row r="940" spans="1:32">
      <c r="A940" s="18" t="s">
        <v>1963</v>
      </c>
      <c r="B940" s="19" t="s">
        <v>1964</v>
      </c>
      <c r="C940" s="56">
        <v>1</v>
      </c>
      <c r="D940" s="85" t="s">
        <v>1577</v>
      </c>
      <c r="E940" s="77" t="s">
        <v>1963</v>
      </c>
      <c r="F940" s="85">
        <v>128</v>
      </c>
      <c r="G940" s="32">
        <f t="shared" si="216"/>
        <v>0.03</v>
      </c>
      <c r="H940" s="68">
        <f t="shared" si="215"/>
        <v>124.16</v>
      </c>
      <c r="I940" s="68"/>
      <c r="J940" s="24"/>
      <c r="K940" s="24"/>
      <c r="L940" s="137" t="s">
        <v>24</v>
      </c>
      <c r="M940" s="128">
        <v>0.32</v>
      </c>
      <c r="N940" s="150" t="s">
        <v>164</v>
      </c>
      <c r="O940" s="153" t="s">
        <v>165</v>
      </c>
      <c r="P940" s="153" t="s">
        <v>166</v>
      </c>
      <c r="Q940" s="39" t="s">
        <v>1963</v>
      </c>
      <c r="R940" s="40" t="s">
        <v>1964</v>
      </c>
      <c r="S940" s="64">
        <v>1</v>
      </c>
      <c r="T940" s="87" t="s">
        <v>1577</v>
      </c>
      <c r="U940" s="77" t="s">
        <v>1963</v>
      </c>
      <c r="V940" s="87">
        <v>128</v>
      </c>
      <c r="W940" s="48">
        <f t="shared" si="217"/>
        <v>0.03</v>
      </c>
      <c r="X940" s="68">
        <f t="shared" si="211"/>
        <v>124.16</v>
      </c>
      <c r="Y940" s="68"/>
      <c r="Z940" s="24"/>
      <c r="AA940" s="24"/>
      <c r="AB940" s="137" t="s">
        <v>24</v>
      </c>
      <c r="AC940" s="128">
        <v>0.32</v>
      </c>
      <c r="AD940" s="150" t="s">
        <v>164</v>
      </c>
      <c r="AE940" s="153" t="s">
        <v>165</v>
      </c>
      <c r="AF940" s="153" t="s">
        <v>166</v>
      </c>
    </row>
    <row r="941" spans="1:32">
      <c r="A941" s="18" t="s">
        <v>1965</v>
      </c>
      <c r="B941" s="19" t="s">
        <v>1956</v>
      </c>
      <c r="C941" s="56">
        <v>1</v>
      </c>
      <c r="D941" s="85" t="s">
        <v>1577</v>
      </c>
      <c r="E941" s="77" t="s">
        <v>1965</v>
      </c>
      <c r="F941" s="85">
        <v>280</v>
      </c>
      <c r="G941" s="32">
        <f t="shared" si="216"/>
        <v>0.03</v>
      </c>
      <c r="H941" s="68">
        <f t="shared" si="215"/>
        <v>271.60000000000002</v>
      </c>
      <c r="I941" s="68"/>
      <c r="J941" s="24"/>
      <c r="K941" s="24"/>
      <c r="L941" s="137" t="s">
        <v>24</v>
      </c>
      <c r="M941" s="128" t="s">
        <v>24</v>
      </c>
      <c r="N941" s="150" t="s">
        <v>164</v>
      </c>
      <c r="O941" s="153" t="s">
        <v>165</v>
      </c>
      <c r="P941" s="153" t="s">
        <v>166</v>
      </c>
      <c r="Q941" s="39" t="s">
        <v>1965</v>
      </c>
      <c r="R941" s="40" t="s">
        <v>1956</v>
      </c>
      <c r="S941" s="64">
        <v>1</v>
      </c>
      <c r="T941" s="87" t="s">
        <v>1577</v>
      </c>
      <c r="U941" s="77" t="s">
        <v>1965</v>
      </c>
      <c r="V941" s="87">
        <v>280</v>
      </c>
      <c r="W941" s="48">
        <f t="shared" si="217"/>
        <v>0.03</v>
      </c>
      <c r="X941" s="68">
        <f t="shared" si="211"/>
        <v>271.60000000000002</v>
      </c>
      <c r="Y941" s="68"/>
      <c r="Z941" s="24"/>
      <c r="AA941" s="24"/>
      <c r="AB941" s="137" t="s">
        <v>24</v>
      </c>
      <c r="AC941" s="128" t="s">
        <v>24</v>
      </c>
      <c r="AD941" s="150" t="s">
        <v>164</v>
      </c>
      <c r="AE941" s="153" t="s">
        <v>165</v>
      </c>
      <c r="AF941" s="153" t="s">
        <v>166</v>
      </c>
    </row>
    <row r="942" spans="1:32">
      <c r="A942" s="18" t="s">
        <v>1966</v>
      </c>
      <c r="B942" s="19" t="s">
        <v>1958</v>
      </c>
      <c r="C942" s="56">
        <v>1</v>
      </c>
      <c r="D942" s="85" t="s">
        <v>1577</v>
      </c>
      <c r="E942" s="77" t="s">
        <v>1966</v>
      </c>
      <c r="F942" s="85">
        <v>372</v>
      </c>
      <c r="G942" s="32">
        <f t="shared" si="216"/>
        <v>0.03</v>
      </c>
      <c r="H942" s="68">
        <f t="shared" si="215"/>
        <v>360.84</v>
      </c>
      <c r="I942" s="68"/>
      <c r="J942" s="24"/>
      <c r="K942" s="24"/>
      <c r="L942" s="137" t="s">
        <v>24</v>
      </c>
      <c r="M942" s="128" t="s">
        <v>24</v>
      </c>
      <c r="N942" s="150" t="s">
        <v>164</v>
      </c>
      <c r="O942" s="153" t="s">
        <v>165</v>
      </c>
      <c r="P942" s="153" t="s">
        <v>166</v>
      </c>
      <c r="Q942" s="39" t="s">
        <v>1966</v>
      </c>
      <c r="R942" s="40" t="s">
        <v>1958</v>
      </c>
      <c r="S942" s="64">
        <v>1</v>
      </c>
      <c r="T942" s="87" t="s">
        <v>1577</v>
      </c>
      <c r="U942" s="77" t="s">
        <v>1966</v>
      </c>
      <c r="V942" s="87">
        <v>372</v>
      </c>
      <c r="W942" s="48">
        <f t="shared" si="217"/>
        <v>0.03</v>
      </c>
      <c r="X942" s="68">
        <f t="shared" si="211"/>
        <v>360.84</v>
      </c>
      <c r="Y942" s="68"/>
      <c r="Z942" s="24"/>
      <c r="AA942" s="24"/>
      <c r="AB942" s="137" t="s">
        <v>24</v>
      </c>
      <c r="AC942" s="128" t="s">
        <v>24</v>
      </c>
      <c r="AD942" s="150" t="s">
        <v>164</v>
      </c>
      <c r="AE942" s="153" t="s">
        <v>165</v>
      </c>
      <c r="AF942" s="153" t="s">
        <v>166</v>
      </c>
    </row>
    <row r="943" spans="1:32">
      <c r="A943" s="18" t="s">
        <v>1967</v>
      </c>
      <c r="B943" s="19" t="s">
        <v>1968</v>
      </c>
      <c r="C943" s="56">
        <v>1</v>
      </c>
      <c r="D943" s="85" t="s">
        <v>1577</v>
      </c>
      <c r="E943" s="77" t="s">
        <v>1967</v>
      </c>
      <c r="F943" s="85">
        <v>200</v>
      </c>
      <c r="G943" s="32">
        <f t="shared" si="216"/>
        <v>0.03</v>
      </c>
      <c r="H943" s="68">
        <f t="shared" si="215"/>
        <v>194</v>
      </c>
      <c r="I943" s="68"/>
      <c r="J943" s="24"/>
      <c r="K943" s="24"/>
      <c r="L943" s="137" t="s">
        <v>24</v>
      </c>
      <c r="M943" s="128" t="s">
        <v>24</v>
      </c>
      <c r="N943" s="150" t="s">
        <v>164</v>
      </c>
      <c r="O943" s="153" t="s">
        <v>165</v>
      </c>
      <c r="P943" s="153" t="s">
        <v>166</v>
      </c>
      <c r="Q943" s="39" t="s">
        <v>1967</v>
      </c>
      <c r="R943" s="40" t="s">
        <v>1968</v>
      </c>
      <c r="S943" s="64">
        <v>1</v>
      </c>
      <c r="T943" s="87" t="s">
        <v>1577</v>
      </c>
      <c r="U943" s="77" t="s">
        <v>1967</v>
      </c>
      <c r="V943" s="87">
        <v>200</v>
      </c>
      <c r="W943" s="48">
        <f t="shared" si="217"/>
        <v>0.03</v>
      </c>
      <c r="X943" s="68">
        <f t="shared" si="211"/>
        <v>194</v>
      </c>
      <c r="Y943" s="68"/>
      <c r="Z943" s="24"/>
      <c r="AA943" s="24"/>
      <c r="AB943" s="137" t="s">
        <v>24</v>
      </c>
      <c r="AC943" s="128" t="s">
        <v>24</v>
      </c>
      <c r="AD943" s="150" t="s">
        <v>164</v>
      </c>
      <c r="AE943" s="153" t="s">
        <v>165</v>
      </c>
      <c r="AF943" s="153" t="s">
        <v>166</v>
      </c>
    </row>
    <row r="944" spans="1:32">
      <c r="A944" s="18" t="s">
        <v>1969</v>
      </c>
      <c r="B944" s="19" t="s">
        <v>1970</v>
      </c>
      <c r="C944" s="56">
        <v>1</v>
      </c>
      <c r="D944" s="85" t="s">
        <v>1577</v>
      </c>
      <c r="E944" s="77" t="s">
        <v>1969</v>
      </c>
      <c r="F944" s="85">
        <v>220</v>
      </c>
      <c r="G944" s="32">
        <f t="shared" si="216"/>
        <v>0.03</v>
      </c>
      <c r="H944" s="68">
        <f t="shared" si="215"/>
        <v>213.4</v>
      </c>
      <c r="I944" s="68"/>
      <c r="J944" s="24"/>
      <c r="K944" s="24"/>
      <c r="L944" s="137" t="s">
        <v>24</v>
      </c>
      <c r="M944" s="128" t="s">
        <v>24</v>
      </c>
      <c r="N944" s="150" t="s">
        <v>164</v>
      </c>
      <c r="O944" s="153" t="s">
        <v>165</v>
      </c>
      <c r="P944" s="153" t="s">
        <v>166</v>
      </c>
      <c r="Q944" s="39" t="s">
        <v>1969</v>
      </c>
      <c r="R944" s="40" t="s">
        <v>1970</v>
      </c>
      <c r="S944" s="64">
        <v>1</v>
      </c>
      <c r="T944" s="87" t="s">
        <v>1577</v>
      </c>
      <c r="U944" s="77" t="s">
        <v>1969</v>
      </c>
      <c r="V944" s="87">
        <v>220</v>
      </c>
      <c r="W944" s="48">
        <f t="shared" si="217"/>
        <v>0.03</v>
      </c>
      <c r="X944" s="68">
        <f t="shared" si="211"/>
        <v>213.4</v>
      </c>
      <c r="Y944" s="68"/>
      <c r="Z944" s="24"/>
      <c r="AA944" s="24"/>
      <c r="AB944" s="137" t="s">
        <v>24</v>
      </c>
      <c r="AC944" s="128" t="s">
        <v>24</v>
      </c>
      <c r="AD944" s="150" t="s">
        <v>164</v>
      </c>
      <c r="AE944" s="153" t="s">
        <v>165</v>
      </c>
      <c r="AF944" s="153" t="s">
        <v>166</v>
      </c>
    </row>
    <row r="945" spans="1:32">
      <c r="A945" s="18" t="s">
        <v>1971</v>
      </c>
      <c r="B945" s="19" t="s">
        <v>1972</v>
      </c>
      <c r="C945" s="56">
        <v>1</v>
      </c>
      <c r="D945" s="85" t="s">
        <v>1577</v>
      </c>
      <c r="E945" s="77" t="s">
        <v>1971</v>
      </c>
      <c r="F945" s="85">
        <v>1480</v>
      </c>
      <c r="G945" s="32">
        <f>rv_7</f>
        <v>7.0000000000000007E-2</v>
      </c>
      <c r="H945" s="68">
        <f t="shared" si="215"/>
        <v>1376.4</v>
      </c>
      <c r="I945" s="68"/>
      <c r="J945" s="24"/>
      <c r="K945" s="24"/>
      <c r="L945" s="137" t="s">
        <v>24</v>
      </c>
      <c r="M945" s="128">
        <v>2.5</v>
      </c>
      <c r="N945" s="150" t="s">
        <v>164</v>
      </c>
      <c r="O945" s="153" t="s">
        <v>165</v>
      </c>
      <c r="P945" s="153" t="s">
        <v>166</v>
      </c>
      <c r="Q945" s="39" t="s">
        <v>1971</v>
      </c>
      <c r="R945" s="40" t="s">
        <v>1972</v>
      </c>
      <c r="S945" s="64">
        <v>1</v>
      </c>
      <c r="T945" s="87" t="s">
        <v>1577</v>
      </c>
      <c r="U945" s="77" t="s">
        <v>1971</v>
      </c>
      <c r="V945" s="87">
        <v>1480</v>
      </c>
      <c r="W945" s="48">
        <f>rv_7</f>
        <v>7.0000000000000007E-2</v>
      </c>
      <c r="X945" s="68">
        <f t="shared" si="211"/>
        <v>1376.4</v>
      </c>
      <c r="Y945" s="68"/>
      <c r="Z945" s="24"/>
      <c r="AA945" s="24"/>
      <c r="AB945" s="137" t="s">
        <v>24</v>
      </c>
      <c r="AC945" s="128">
        <v>2.5</v>
      </c>
      <c r="AD945" s="150" t="s">
        <v>164</v>
      </c>
      <c r="AE945" s="153" t="s">
        <v>165</v>
      </c>
      <c r="AF945" s="153" t="s">
        <v>166</v>
      </c>
    </row>
    <row r="946" spans="1:32">
      <c r="A946" s="18" t="s">
        <v>1973</v>
      </c>
      <c r="B946" s="19" t="s">
        <v>1954</v>
      </c>
      <c r="C946" s="56">
        <v>1</v>
      </c>
      <c r="D946" s="85" t="s">
        <v>1577</v>
      </c>
      <c r="E946" s="77" t="s">
        <v>1973</v>
      </c>
      <c r="F946" s="85">
        <v>32</v>
      </c>
      <c r="G946" s="32">
        <f t="shared" ref="G946:G952" si="218">rv_3</f>
        <v>0.03</v>
      </c>
      <c r="H946" s="68">
        <f t="shared" si="215"/>
        <v>31.04</v>
      </c>
      <c r="I946" s="68"/>
      <c r="J946" s="24"/>
      <c r="K946" s="24"/>
      <c r="L946" s="137" t="s">
        <v>24</v>
      </c>
      <c r="M946" s="128" t="s">
        <v>24</v>
      </c>
      <c r="N946" s="150" t="s">
        <v>164</v>
      </c>
      <c r="O946" s="153" t="s">
        <v>165</v>
      </c>
      <c r="P946" s="153" t="s">
        <v>166</v>
      </c>
      <c r="Q946" s="39" t="s">
        <v>1973</v>
      </c>
      <c r="R946" s="40" t="s">
        <v>1954</v>
      </c>
      <c r="S946" s="64">
        <v>1</v>
      </c>
      <c r="T946" s="87" t="s">
        <v>1577</v>
      </c>
      <c r="U946" s="77" t="s">
        <v>1973</v>
      </c>
      <c r="V946" s="87">
        <v>32</v>
      </c>
      <c r="W946" s="48">
        <f t="shared" ref="W946:W952" si="219">rv_3</f>
        <v>0.03</v>
      </c>
      <c r="X946" s="68">
        <f t="shared" si="211"/>
        <v>31.04</v>
      </c>
      <c r="Y946" s="68"/>
      <c r="Z946" s="24"/>
      <c r="AA946" s="24"/>
      <c r="AB946" s="137" t="s">
        <v>24</v>
      </c>
      <c r="AC946" s="128" t="s">
        <v>24</v>
      </c>
      <c r="AD946" s="150" t="s">
        <v>164</v>
      </c>
      <c r="AE946" s="153" t="s">
        <v>165</v>
      </c>
      <c r="AF946" s="153" t="s">
        <v>166</v>
      </c>
    </row>
    <row r="947" spans="1:32">
      <c r="A947" s="18" t="s">
        <v>1974</v>
      </c>
      <c r="B947" s="19" t="s">
        <v>1975</v>
      </c>
      <c r="C947" s="56">
        <v>1</v>
      </c>
      <c r="D947" s="85" t="s">
        <v>1577</v>
      </c>
      <c r="E947" s="77" t="s">
        <v>1974</v>
      </c>
      <c r="F947" s="85">
        <v>256</v>
      </c>
      <c r="G947" s="32">
        <f t="shared" si="218"/>
        <v>0.03</v>
      </c>
      <c r="H947" s="68">
        <f t="shared" si="215"/>
        <v>248.32</v>
      </c>
      <c r="I947" s="68"/>
      <c r="J947" s="24"/>
      <c r="K947" s="24"/>
      <c r="L947" s="137" t="s">
        <v>24</v>
      </c>
      <c r="M947" s="128">
        <v>0.64</v>
      </c>
      <c r="N947" s="150" t="s">
        <v>164</v>
      </c>
      <c r="O947" s="153" t="s">
        <v>165</v>
      </c>
      <c r="P947" s="153" t="s">
        <v>166</v>
      </c>
      <c r="Q947" s="39" t="s">
        <v>1974</v>
      </c>
      <c r="R947" s="40" t="s">
        <v>1975</v>
      </c>
      <c r="S947" s="64">
        <v>1</v>
      </c>
      <c r="T947" s="87" t="s">
        <v>1577</v>
      </c>
      <c r="U947" s="77" t="s">
        <v>1974</v>
      </c>
      <c r="V947" s="87">
        <v>256</v>
      </c>
      <c r="W947" s="48">
        <f t="shared" si="219"/>
        <v>0.03</v>
      </c>
      <c r="X947" s="68">
        <f t="shared" si="211"/>
        <v>248.32</v>
      </c>
      <c r="Y947" s="68"/>
      <c r="Z947" s="24"/>
      <c r="AA947" s="24"/>
      <c r="AB947" s="137" t="s">
        <v>24</v>
      </c>
      <c r="AC947" s="128">
        <v>0.64</v>
      </c>
      <c r="AD947" s="150" t="s">
        <v>164</v>
      </c>
      <c r="AE947" s="153" t="s">
        <v>165</v>
      </c>
      <c r="AF947" s="153" t="s">
        <v>166</v>
      </c>
    </row>
    <row r="948" spans="1:32">
      <c r="A948" s="18" t="s">
        <v>1976</v>
      </c>
      <c r="B948" s="19" t="s">
        <v>1956</v>
      </c>
      <c r="C948" s="56">
        <v>1</v>
      </c>
      <c r="D948" s="85" t="s">
        <v>1577</v>
      </c>
      <c r="E948" s="77" t="s">
        <v>1976</v>
      </c>
      <c r="F948" s="85">
        <f>2*280</f>
        <v>560</v>
      </c>
      <c r="G948" s="32">
        <f t="shared" si="218"/>
        <v>0.03</v>
      </c>
      <c r="H948" s="68">
        <f t="shared" si="215"/>
        <v>543.20000000000005</v>
      </c>
      <c r="I948" s="68"/>
      <c r="J948" s="24"/>
      <c r="K948" s="24"/>
      <c r="L948" s="137" t="s">
        <v>24</v>
      </c>
      <c r="M948" s="128" t="s">
        <v>24</v>
      </c>
      <c r="N948" s="150" t="s">
        <v>164</v>
      </c>
      <c r="O948" s="153" t="s">
        <v>165</v>
      </c>
      <c r="P948" s="153" t="s">
        <v>166</v>
      </c>
      <c r="Q948" s="39" t="s">
        <v>1976</v>
      </c>
      <c r="R948" s="40" t="s">
        <v>1956</v>
      </c>
      <c r="S948" s="64">
        <v>1</v>
      </c>
      <c r="T948" s="87" t="s">
        <v>1577</v>
      </c>
      <c r="U948" s="77" t="s">
        <v>1976</v>
      </c>
      <c r="V948" s="87">
        <f>2*280</f>
        <v>560</v>
      </c>
      <c r="W948" s="48">
        <f t="shared" si="219"/>
        <v>0.03</v>
      </c>
      <c r="X948" s="68">
        <f t="shared" si="211"/>
        <v>543.20000000000005</v>
      </c>
      <c r="Y948" s="68"/>
      <c r="Z948" s="24"/>
      <c r="AA948" s="24"/>
      <c r="AB948" s="137" t="s">
        <v>24</v>
      </c>
      <c r="AC948" s="128" t="s">
        <v>24</v>
      </c>
      <c r="AD948" s="150" t="s">
        <v>164</v>
      </c>
      <c r="AE948" s="153" t="s">
        <v>165</v>
      </c>
      <c r="AF948" s="153" t="s">
        <v>166</v>
      </c>
    </row>
    <row r="949" spans="1:32">
      <c r="A949" s="18" t="s">
        <v>1977</v>
      </c>
      <c r="B949" s="19" t="s">
        <v>1958</v>
      </c>
      <c r="C949" s="56">
        <v>1</v>
      </c>
      <c r="D949" s="85" t="s">
        <v>1577</v>
      </c>
      <c r="E949" s="77" t="s">
        <v>1977</v>
      </c>
      <c r="F949" s="85">
        <f>2*372</f>
        <v>744</v>
      </c>
      <c r="G949" s="32">
        <f t="shared" si="218"/>
        <v>0.03</v>
      </c>
      <c r="H949" s="68">
        <f t="shared" si="215"/>
        <v>721.68</v>
      </c>
      <c r="I949" s="68"/>
      <c r="J949" s="24"/>
      <c r="K949" s="24"/>
      <c r="L949" s="137" t="s">
        <v>24</v>
      </c>
      <c r="M949" s="128" t="s">
        <v>24</v>
      </c>
      <c r="N949" s="150" t="s">
        <v>164</v>
      </c>
      <c r="O949" s="153" t="s">
        <v>165</v>
      </c>
      <c r="P949" s="153" t="s">
        <v>166</v>
      </c>
      <c r="Q949" s="39" t="s">
        <v>1977</v>
      </c>
      <c r="R949" s="40" t="s">
        <v>1958</v>
      </c>
      <c r="S949" s="64">
        <v>1</v>
      </c>
      <c r="T949" s="87" t="s">
        <v>1577</v>
      </c>
      <c r="U949" s="77" t="s">
        <v>1977</v>
      </c>
      <c r="V949" s="87">
        <f>2*372</f>
        <v>744</v>
      </c>
      <c r="W949" s="48">
        <f t="shared" si="219"/>
        <v>0.03</v>
      </c>
      <c r="X949" s="68">
        <f t="shared" si="211"/>
        <v>721.68</v>
      </c>
      <c r="Y949" s="68"/>
      <c r="Z949" s="24"/>
      <c r="AA949" s="24"/>
      <c r="AB949" s="137" t="s">
        <v>24</v>
      </c>
      <c r="AC949" s="128" t="s">
        <v>24</v>
      </c>
      <c r="AD949" s="150" t="s">
        <v>164</v>
      </c>
      <c r="AE949" s="153" t="s">
        <v>165</v>
      </c>
      <c r="AF949" s="153" t="s">
        <v>166</v>
      </c>
    </row>
    <row r="950" spans="1:32">
      <c r="A950" s="18" t="s">
        <v>1978</v>
      </c>
      <c r="B950" s="19" t="s">
        <v>1968</v>
      </c>
      <c r="C950" s="56">
        <v>1</v>
      </c>
      <c r="D950" s="85" t="s">
        <v>1577</v>
      </c>
      <c r="E950" s="77" t="s">
        <v>1978</v>
      </c>
      <c r="F950" s="85">
        <v>200</v>
      </c>
      <c r="G950" s="32">
        <f t="shared" si="218"/>
        <v>0.03</v>
      </c>
      <c r="H950" s="68">
        <f t="shared" si="215"/>
        <v>194</v>
      </c>
      <c r="I950" s="68"/>
      <c r="J950" s="24"/>
      <c r="K950" s="24"/>
      <c r="L950" s="136" t="s">
        <v>24</v>
      </c>
      <c r="M950" s="128" t="s">
        <v>24</v>
      </c>
      <c r="N950" s="151" t="s">
        <v>164</v>
      </c>
      <c r="O950" s="20" t="s">
        <v>165</v>
      </c>
      <c r="P950" s="153" t="s">
        <v>166</v>
      </c>
      <c r="Q950" s="39" t="s">
        <v>1978</v>
      </c>
      <c r="R950" s="40" t="s">
        <v>1968</v>
      </c>
      <c r="S950" s="64">
        <v>1</v>
      </c>
      <c r="T950" s="87" t="s">
        <v>1577</v>
      </c>
      <c r="U950" s="77" t="s">
        <v>1978</v>
      </c>
      <c r="V950" s="87">
        <v>200</v>
      </c>
      <c r="W950" s="48">
        <f t="shared" si="219"/>
        <v>0.03</v>
      </c>
      <c r="X950" s="68">
        <f t="shared" si="211"/>
        <v>194</v>
      </c>
      <c r="Y950" s="68"/>
      <c r="Z950" s="24"/>
      <c r="AA950" s="24"/>
      <c r="AB950" s="136" t="s">
        <v>24</v>
      </c>
      <c r="AC950" s="128" t="s">
        <v>24</v>
      </c>
      <c r="AD950" s="150" t="s">
        <v>164</v>
      </c>
      <c r="AE950" s="153" t="s">
        <v>165</v>
      </c>
      <c r="AF950" s="153" t="s">
        <v>166</v>
      </c>
    </row>
    <row r="951" spans="1:32">
      <c r="A951" s="18" t="s">
        <v>1979</v>
      </c>
      <c r="B951" s="19" t="s">
        <v>1970</v>
      </c>
      <c r="C951" s="56">
        <v>1</v>
      </c>
      <c r="D951" s="85" t="s">
        <v>1577</v>
      </c>
      <c r="E951" s="77" t="s">
        <v>1979</v>
      </c>
      <c r="F951" s="85">
        <v>220</v>
      </c>
      <c r="G951" s="32">
        <f t="shared" si="218"/>
        <v>0.03</v>
      </c>
      <c r="H951" s="68">
        <f t="shared" si="215"/>
        <v>213.4</v>
      </c>
      <c r="I951" s="68"/>
      <c r="J951" s="24"/>
      <c r="K951" s="24"/>
      <c r="L951" s="136" t="s">
        <v>24</v>
      </c>
      <c r="M951" s="128" t="s">
        <v>24</v>
      </c>
      <c r="N951" s="151" t="s">
        <v>164</v>
      </c>
      <c r="O951" s="20" t="s">
        <v>165</v>
      </c>
      <c r="P951" s="153" t="s">
        <v>166</v>
      </c>
      <c r="Q951" s="39" t="s">
        <v>1979</v>
      </c>
      <c r="R951" s="40" t="s">
        <v>1970</v>
      </c>
      <c r="S951" s="64">
        <v>1</v>
      </c>
      <c r="T951" s="87" t="s">
        <v>1577</v>
      </c>
      <c r="U951" s="77" t="s">
        <v>1979</v>
      </c>
      <c r="V951" s="87">
        <v>220</v>
      </c>
      <c r="W951" s="48">
        <f t="shared" si="219"/>
        <v>0.03</v>
      </c>
      <c r="X951" s="68">
        <f t="shared" si="211"/>
        <v>213.4</v>
      </c>
      <c r="Y951" s="68"/>
      <c r="Z951" s="24"/>
      <c r="AA951" s="24"/>
      <c r="AB951" s="136" t="s">
        <v>24</v>
      </c>
      <c r="AC951" s="128" t="s">
        <v>24</v>
      </c>
      <c r="AD951" s="150" t="s">
        <v>164</v>
      </c>
      <c r="AE951" s="153" t="s">
        <v>165</v>
      </c>
      <c r="AF951" s="153" t="s">
        <v>166</v>
      </c>
    </row>
    <row r="952" spans="1:32">
      <c r="A952" s="18" t="s">
        <v>1980</v>
      </c>
      <c r="B952" s="19" t="s">
        <v>1981</v>
      </c>
      <c r="C952" s="56">
        <v>1</v>
      </c>
      <c r="D952" s="85" t="s">
        <v>1577</v>
      </c>
      <c r="E952" s="77" t="s">
        <v>1980</v>
      </c>
      <c r="F952" s="85">
        <v>20</v>
      </c>
      <c r="G952" s="32">
        <f t="shared" si="218"/>
        <v>0.03</v>
      </c>
      <c r="H952" s="68">
        <f t="shared" si="215"/>
        <v>19.399999999999999</v>
      </c>
      <c r="I952" s="68"/>
      <c r="J952" s="24"/>
      <c r="K952" s="24"/>
      <c r="L952" s="136" t="s">
        <v>24</v>
      </c>
      <c r="M952" s="128" t="s">
        <v>24</v>
      </c>
      <c r="N952" s="151" t="s">
        <v>164</v>
      </c>
      <c r="O952" s="20" t="s">
        <v>165</v>
      </c>
      <c r="P952" s="153" t="s">
        <v>166</v>
      </c>
      <c r="Q952" s="39" t="s">
        <v>1980</v>
      </c>
      <c r="R952" s="40" t="s">
        <v>1981</v>
      </c>
      <c r="S952" s="64">
        <v>1</v>
      </c>
      <c r="T952" s="87" t="s">
        <v>1577</v>
      </c>
      <c r="U952" s="77" t="s">
        <v>1980</v>
      </c>
      <c r="V952" s="87">
        <v>20</v>
      </c>
      <c r="W952" s="48">
        <f t="shared" si="219"/>
        <v>0.03</v>
      </c>
      <c r="X952" s="68">
        <f t="shared" si="211"/>
        <v>19.399999999999999</v>
      </c>
      <c r="Y952" s="68"/>
      <c r="Z952" s="24"/>
      <c r="AA952" s="24"/>
      <c r="AB952" s="136" t="s">
        <v>24</v>
      </c>
      <c r="AC952" s="128" t="s">
        <v>24</v>
      </c>
      <c r="AD952" s="150" t="s">
        <v>164</v>
      </c>
      <c r="AE952" s="153" t="s">
        <v>165</v>
      </c>
      <c r="AF952" s="153" t="s">
        <v>166</v>
      </c>
    </row>
    <row r="953" spans="1:32">
      <c r="A953" s="18" t="s">
        <v>1982</v>
      </c>
      <c r="B953" s="19" t="s">
        <v>1983</v>
      </c>
      <c r="C953" s="56">
        <v>1</v>
      </c>
      <c r="D953" s="85" t="s">
        <v>1577</v>
      </c>
      <c r="E953" s="77" t="s">
        <v>1982</v>
      </c>
      <c r="F953" s="85">
        <v>3290</v>
      </c>
      <c r="G953" s="32">
        <f>rv_7</f>
        <v>7.0000000000000007E-2</v>
      </c>
      <c r="H953" s="68">
        <f t="shared" si="215"/>
        <v>3059.7</v>
      </c>
      <c r="I953" s="68"/>
      <c r="J953" s="24"/>
      <c r="K953" s="24"/>
      <c r="L953" s="136" t="s">
        <v>24</v>
      </c>
      <c r="M953" s="128">
        <v>2.5</v>
      </c>
      <c r="N953" s="151" t="s">
        <v>164</v>
      </c>
      <c r="O953" s="20" t="s">
        <v>165</v>
      </c>
      <c r="P953" s="153" t="s">
        <v>166</v>
      </c>
      <c r="Q953" s="39" t="s">
        <v>1982</v>
      </c>
      <c r="R953" s="40" t="s">
        <v>1983</v>
      </c>
      <c r="S953" s="64">
        <v>1</v>
      </c>
      <c r="T953" s="87" t="s">
        <v>1577</v>
      </c>
      <c r="U953" s="77" t="s">
        <v>1982</v>
      </c>
      <c r="V953" s="87">
        <v>3290</v>
      </c>
      <c r="W953" s="48">
        <f>rv_7</f>
        <v>7.0000000000000007E-2</v>
      </c>
      <c r="X953" s="68">
        <f t="shared" si="211"/>
        <v>3059.7</v>
      </c>
      <c r="Y953" s="68"/>
      <c r="Z953" s="24"/>
      <c r="AA953" s="24"/>
      <c r="AB953" s="136" t="s">
        <v>24</v>
      </c>
      <c r="AC953" s="128">
        <v>2.5</v>
      </c>
      <c r="AD953" s="150" t="s">
        <v>164</v>
      </c>
      <c r="AE953" s="153" t="s">
        <v>165</v>
      </c>
      <c r="AF953" s="153" t="s">
        <v>166</v>
      </c>
    </row>
    <row r="954" spans="1:32">
      <c r="A954" s="18" t="s">
        <v>1984</v>
      </c>
      <c r="B954" s="19" t="s">
        <v>1985</v>
      </c>
      <c r="C954" s="56">
        <v>1</v>
      </c>
      <c r="D954" s="85" t="s">
        <v>1577</v>
      </c>
      <c r="E954" s="77" t="s">
        <v>1984</v>
      </c>
      <c r="F954" s="85">
        <v>240</v>
      </c>
      <c r="G954" s="32">
        <f>rv_7</f>
        <v>7.0000000000000007E-2</v>
      </c>
      <c r="H954" s="68">
        <f t="shared" si="215"/>
        <v>223.2</v>
      </c>
      <c r="I954" s="68"/>
      <c r="J954" s="24"/>
      <c r="K954" s="24"/>
      <c r="L954" s="136" t="s">
        <v>24</v>
      </c>
      <c r="M954" s="128" t="s">
        <v>24</v>
      </c>
      <c r="N954" s="151" t="s">
        <v>164</v>
      </c>
      <c r="O954" s="20" t="s">
        <v>165</v>
      </c>
      <c r="P954" s="153" t="s">
        <v>166</v>
      </c>
      <c r="Q954" s="39" t="s">
        <v>1984</v>
      </c>
      <c r="R954" s="40" t="s">
        <v>1985</v>
      </c>
      <c r="S954" s="64">
        <v>1</v>
      </c>
      <c r="T954" s="87" t="s">
        <v>1577</v>
      </c>
      <c r="U954" s="77" t="s">
        <v>1984</v>
      </c>
      <c r="V954" s="87">
        <v>240</v>
      </c>
      <c r="W954" s="48">
        <f>rv_7</f>
        <v>7.0000000000000007E-2</v>
      </c>
      <c r="X954" s="68">
        <f t="shared" si="211"/>
        <v>223.2</v>
      </c>
      <c r="Y954" s="68"/>
      <c r="Z954" s="24"/>
      <c r="AA954" s="24"/>
      <c r="AB954" s="136" t="s">
        <v>24</v>
      </c>
      <c r="AC954" s="128" t="s">
        <v>24</v>
      </c>
      <c r="AD954" s="150" t="s">
        <v>164</v>
      </c>
      <c r="AE954" s="153" t="s">
        <v>165</v>
      </c>
      <c r="AF954" s="153" t="s">
        <v>166</v>
      </c>
    </row>
    <row r="955" spans="1:32">
      <c r="A955" s="18" t="s">
        <v>1986</v>
      </c>
      <c r="B955" s="19" t="s">
        <v>1987</v>
      </c>
      <c r="C955" s="56">
        <v>1</v>
      </c>
      <c r="D955" s="85" t="s">
        <v>1577</v>
      </c>
      <c r="E955" s="77" t="s">
        <v>1986</v>
      </c>
      <c r="F955" s="85">
        <v>750</v>
      </c>
      <c r="G955" s="32">
        <f>rv_3</f>
        <v>0.03</v>
      </c>
      <c r="H955" s="68">
        <f t="shared" ref="H955:H979" si="220">F955-(F955*G955)</f>
        <v>727.5</v>
      </c>
      <c r="I955" s="68"/>
      <c r="J955" s="24"/>
      <c r="K955" s="24"/>
      <c r="L955" s="136" t="s">
        <v>24</v>
      </c>
      <c r="M955" s="128" t="s">
        <v>24</v>
      </c>
      <c r="N955" s="151" t="s">
        <v>164</v>
      </c>
      <c r="O955" s="20" t="s">
        <v>165</v>
      </c>
      <c r="P955" s="153" t="s">
        <v>166</v>
      </c>
      <c r="Q955" s="39" t="s">
        <v>1986</v>
      </c>
      <c r="R955" s="40" t="s">
        <v>1987</v>
      </c>
      <c r="S955" s="64">
        <v>1</v>
      </c>
      <c r="T955" s="87" t="s">
        <v>1577</v>
      </c>
      <c r="U955" s="77" t="s">
        <v>1986</v>
      </c>
      <c r="V955" s="87">
        <v>750</v>
      </c>
      <c r="W955" s="48">
        <f>rv_3</f>
        <v>0.03</v>
      </c>
      <c r="X955" s="68">
        <f t="shared" si="211"/>
        <v>727.5</v>
      </c>
      <c r="Y955" s="68"/>
      <c r="Z955" s="24"/>
      <c r="AA955" s="24"/>
      <c r="AB955" s="136" t="s">
        <v>24</v>
      </c>
      <c r="AC955" s="128" t="s">
        <v>24</v>
      </c>
      <c r="AD955" s="150" t="s">
        <v>164</v>
      </c>
      <c r="AE955" s="153" t="s">
        <v>165</v>
      </c>
      <c r="AF955" s="153" t="s">
        <v>166</v>
      </c>
    </row>
    <row r="956" spans="1:32">
      <c r="A956" s="18" t="s">
        <v>1988</v>
      </c>
      <c r="B956" s="19" t="s">
        <v>1989</v>
      </c>
      <c r="C956" s="56">
        <v>1</v>
      </c>
      <c r="D956" s="85" t="s">
        <v>1577</v>
      </c>
      <c r="E956" s="77" t="s">
        <v>1988</v>
      </c>
      <c r="F956" s="85">
        <f>1260</f>
        <v>1260</v>
      </c>
      <c r="G956" s="32">
        <f>rv_3</f>
        <v>0.03</v>
      </c>
      <c r="H956" s="68">
        <f t="shared" si="220"/>
        <v>1222.2</v>
      </c>
      <c r="I956" s="68"/>
      <c r="J956" s="24"/>
      <c r="K956" s="24"/>
      <c r="L956" s="136" t="s">
        <v>24</v>
      </c>
      <c r="M956" s="128" t="s">
        <v>24</v>
      </c>
      <c r="N956" s="151" t="s">
        <v>164</v>
      </c>
      <c r="O956" s="20" t="s">
        <v>165</v>
      </c>
      <c r="P956" s="153" t="s">
        <v>166</v>
      </c>
      <c r="Q956" s="39" t="s">
        <v>1988</v>
      </c>
      <c r="R956" s="40" t="s">
        <v>1989</v>
      </c>
      <c r="S956" s="64">
        <v>1</v>
      </c>
      <c r="T956" s="87" t="s">
        <v>1577</v>
      </c>
      <c r="U956" s="77" t="s">
        <v>1988</v>
      </c>
      <c r="V956" s="87">
        <f>1260</f>
        <v>1260</v>
      </c>
      <c r="W956" s="48">
        <f>rv_3</f>
        <v>0.03</v>
      </c>
      <c r="X956" s="68">
        <f t="shared" si="211"/>
        <v>1222.2</v>
      </c>
      <c r="Y956" s="68"/>
      <c r="Z956" s="24"/>
      <c r="AA956" s="24"/>
      <c r="AB956" s="136" t="s">
        <v>24</v>
      </c>
      <c r="AC956" s="128" t="s">
        <v>24</v>
      </c>
      <c r="AD956" s="150" t="s">
        <v>164</v>
      </c>
      <c r="AE956" s="153" t="s">
        <v>165</v>
      </c>
      <c r="AF956" s="153" t="s">
        <v>166</v>
      </c>
    </row>
    <row r="957" spans="1:32">
      <c r="A957" s="18" t="s">
        <v>1990</v>
      </c>
      <c r="B957" s="19" t="s">
        <v>1991</v>
      </c>
      <c r="C957" s="56">
        <v>1</v>
      </c>
      <c r="D957" s="85" t="s">
        <v>1577</v>
      </c>
      <c r="E957" s="77" t="s">
        <v>1990</v>
      </c>
      <c r="F957" s="85">
        <f>2110</f>
        <v>2110</v>
      </c>
      <c r="G957" s="32">
        <f>rv_3</f>
        <v>0.03</v>
      </c>
      <c r="H957" s="68">
        <f t="shared" si="220"/>
        <v>2046.7</v>
      </c>
      <c r="I957" s="68"/>
      <c r="J957" s="24"/>
      <c r="K957" s="24"/>
      <c r="L957" s="136" t="s">
        <v>24</v>
      </c>
      <c r="M957" s="128" t="s">
        <v>24</v>
      </c>
      <c r="N957" s="151" t="s">
        <v>164</v>
      </c>
      <c r="O957" s="20" t="s">
        <v>165</v>
      </c>
      <c r="P957" s="153" t="s">
        <v>166</v>
      </c>
      <c r="Q957" s="39" t="s">
        <v>1990</v>
      </c>
      <c r="R957" s="40" t="s">
        <v>1991</v>
      </c>
      <c r="S957" s="64">
        <v>1</v>
      </c>
      <c r="T957" s="87" t="s">
        <v>1577</v>
      </c>
      <c r="U957" s="77" t="s">
        <v>1990</v>
      </c>
      <c r="V957" s="87">
        <f>2110</f>
        <v>2110</v>
      </c>
      <c r="W957" s="48">
        <f>rv_3</f>
        <v>0.03</v>
      </c>
      <c r="X957" s="68">
        <f t="shared" si="211"/>
        <v>2046.7</v>
      </c>
      <c r="Y957" s="68"/>
      <c r="Z957" s="24"/>
      <c r="AA957" s="24"/>
      <c r="AB957" s="136" t="s">
        <v>24</v>
      </c>
      <c r="AC957" s="128" t="s">
        <v>24</v>
      </c>
      <c r="AD957" s="150" t="s">
        <v>164</v>
      </c>
      <c r="AE957" s="153" t="s">
        <v>165</v>
      </c>
      <c r="AF957" s="153" t="s">
        <v>166</v>
      </c>
    </row>
    <row r="958" spans="1:32">
      <c r="A958" s="18" t="s">
        <v>1992</v>
      </c>
      <c r="B958" s="19" t="s">
        <v>1993</v>
      </c>
      <c r="C958" s="56">
        <v>1</v>
      </c>
      <c r="D958" s="85" t="s">
        <v>1577</v>
      </c>
      <c r="E958" s="77" t="s">
        <v>1992</v>
      </c>
      <c r="F958" s="85">
        <f>480</f>
        <v>480</v>
      </c>
      <c r="G958" s="32">
        <f>rv_3</f>
        <v>0.03</v>
      </c>
      <c r="H958" s="68">
        <f t="shared" si="220"/>
        <v>465.6</v>
      </c>
      <c r="I958" s="68"/>
      <c r="J958" s="24"/>
      <c r="K958" s="24"/>
      <c r="L958" s="137" t="s">
        <v>24</v>
      </c>
      <c r="M958" s="128" t="s">
        <v>24</v>
      </c>
      <c r="N958" s="150" t="s">
        <v>164</v>
      </c>
      <c r="O958" s="153" t="s">
        <v>165</v>
      </c>
      <c r="P958" s="153" t="s">
        <v>166</v>
      </c>
      <c r="Q958" s="39" t="s">
        <v>1992</v>
      </c>
      <c r="R958" s="40" t="s">
        <v>1993</v>
      </c>
      <c r="S958" s="64">
        <v>1</v>
      </c>
      <c r="T958" s="87" t="s">
        <v>1577</v>
      </c>
      <c r="U958" s="77" t="s">
        <v>1992</v>
      </c>
      <c r="V958" s="87">
        <f>480</f>
        <v>480</v>
      </c>
      <c r="W958" s="48">
        <f>rv_3</f>
        <v>0.03</v>
      </c>
      <c r="X958" s="68">
        <f t="shared" si="211"/>
        <v>465.6</v>
      </c>
      <c r="Y958" s="68"/>
      <c r="Z958" s="24"/>
      <c r="AA958" s="24"/>
      <c r="AB958" s="137" t="s">
        <v>24</v>
      </c>
      <c r="AC958" s="128" t="s">
        <v>24</v>
      </c>
      <c r="AD958" s="150" t="s">
        <v>164</v>
      </c>
      <c r="AE958" s="153" t="s">
        <v>165</v>
      </c>
      <c r="AF958" s="153" t="s">
        <v>166</v>
      </c>
    </row>
    <row r="959" spans="1:32">
      <c r="A959" s="18" t="s">
        <v>1994</v>
      </c>
      <c r="B959" s="19" t="s">
        <v>1995</v>
      </c>
      <c r="C959" s="56">
        <v>1</v>
      </c>
      <c r="D959" s="68" t="s">
        <v>197</v>
      </c>
      <c r="E959" s="77" t="s">
        <v>1994</v>
      </c>
      <c r="F959" s="85">
        <v>74.989999999999995</v>
      </c>
      <c r="G959" s="32">
        <f t="shared" ref="G959:G963" si="221">rv_20</f>
        <v>0.2</v>
      </c>
      <c r="H959" s="68">
        <f t="shared" si="220"/>
        <v>59.991999999999997</v>
      </c>
      <c r="I959" s="68"/>
      <c r="J959" s="24"/>
      <c r="K959" s="24"/>
      <c r="L959" s="136" t="s">
        <v>24</v>
      </c>
      <c r="M959" s="128" t="s">
        <v>24</v>
      </c>
      <c r="N959" s="150" t="s">
        <v>164</v>
      </c>
      <c r="O959" s="153" t="s">
        <v>165</v>
      </c>
      <c r="P959" s="153" t="s">
        <v>166</v>
      </c>
      <c r="Q959" s="39" t="s">
        <v>1994</v>
      </c>
      <c r="R959" s="40" t="s">
        <v>1995</v>
      </c>
      <c r="S959" s="64">
        <v>1</v>
      </c>
      <c r="T959" s="68" t="s">
        <v>197</v>
      </c>
      <c r="U959" s="77" t="s">
        <v>1994</v>
      </c>
      <c r="V959" s="87">
        <v>74.989999999999995</v>
      </c>
      <c r="W959" s="48">
        <f t="shared" ref="W959:W963" si="222">rv_20</f>
        <v>0.2</v>
      </c>
      <c r="X959" s="68">
        <f t="shared" si="211"/>
        <v>59.991999999999997</v>
      </c>
      <c r="Y959" s="68"/>
      <c r="Z959" s="24"/>
      <c r="AA959" s="24"/>
      <c r="AB959" s="136" t="s">
        <v>24</v>
      </c>
      <c r="AC959" s="128" t="s">
        <v>24</v>
      </c>
      <c r="AD959" s="150" t="s">
        <v>164</v>
      </c>
      <c r="AE959" s="153" t="s">
        <v>165</v>
      </c>
      <c r="AF959" s="153" t="s">
        <v>166</v>
      </c>
    </row>
    <row r="960" spans="1:32">
      <c r="A960" s="18" t="s">
        <v>1996</v>
      </c>
      <c r="B960" s="19" t="s">
        <v>1997</v>
      </c>
      <c r="C960" s="56">
        <v>1</v>
      </c>
      <c r="D960" s="68" t="s">
        <v>197</v>
      </c>
      <c r="E960" s="77" t="s">
        <v>1996</v>
      </c>
      <c r="F960" s="85">
        <v>74.989999999999995</v>
      </c>
      <c r="G960" s="32">
        <f t="shared" si="221"/>
        <v>0.2</v>
      </c>
      <c r="H960" s="68">
        <f t="shared" si="220"/>
        <v>59.991999999999997</v>
      </c>
      <c r="I960" s="68"/>
      <c r="J960" s="24"/>
      <c r="K960" s="24"/>
      <c r="L960" s="136" t="s">
        <v>24</v>
      </c>
      <c r="M960" s="128" t="s">
        <v>24</v>
      </c>
      <c r="N960" s="150" t="s">
        <v>164</v>
      </c>
      <c r="O960" s="153" t="s">
        <v>165</v>
      </c>
      <c r="P960" s="153" t="s">
        <v>166</v>
      </c>
      <c r="Q960" s="39" t="s">
        <v>1996</v>
      </c>
      <c r="R960" s="40" t="s">
        <v>1997</v>
      </c>
      <c r="S960" s="64">
        <v>1</v>
      </c>
      <c r="T960" s="68" t="s">
        <v>197</v>
      </c>
      <c r="U960" s="77" t="s">
        <v>1996</v>
      </c>
      <c r="V960" s="87">
        <v>74.989999999999995</v>
      </c>
      <c r="W960" s="48">
        <f t="shared" si="222"/>
        <v>0.2</v>
      </c>
      <c r="X960" s="68">
        <f t="shared" si="211"/>
        <v>59.991999999999997</v>
      </c>
      <c r="Y960" s="68"/>
      <c r="Z960" s="24"/>
      <c r="AA960" s="24"/>
      <c r="AB960" s="136" t="s">
        <v>24</v>
      </c>
      <c r="AC960" s="128" t="s">
        <v>24</v>
      </c>
      <c r="AD960" s="150" t="s">
        <v>164</v>
      </c>
      <c r="AE960" s="153" t="s">
        <v>165</v>
      </c>
      <c r="AF960" s="153" t="s">
        <v>166</v>
      </c>
    </row>
    <row r="961" spans="1:32">
      <c r="A961" s="18" t="s">
        <v>1998</v>
      </c>
      <c r="B961" s="19" t="s">
        <v>1999</v>
      </c>
      <c r="C961" s="56">
        <v>1</v>
      </c>
      <c r="D961" s="85" t="s">
        <v>210</v>
      </c>
      <c r="E961" s="77" t="s">
        <v>1998</v>
      </c>
      <c r="F961" s="85">
        <v>83.33</v>
      </c>
      <c r="G961" s="32">
        <f t="shared" si="221"/>
        <v>0.2</v>
      </c>
      <c r="H961" s="68">
        <f t="shared" si="220"/>
        <v>66.664000000000001</v>
      </c>
      <c r="I961" s="68"/>
      <c r="J961" s="24"/>
      <c r="K961" s="24"/>
      <c r="L961" s="136" t="s">
        <v>24</v>
      </c>
      <c r="M961" s="128">
        <v>0.02</v>
      </c>
      <c r="N961" s="151" t="s">
        <v>164</v>
      </c>
      <c r="O961" s="20" t="s">
        <v>165</v>
      </c>
      <c r="P961" s="153" t="s">
        <v>166</v>
      </c>
      <c r="Q961" s="39" t="s">
        <v>1998</v>
      </c>
      <c r="R961" s="40" t="s">
        <v>2000</v>
      </c>
      <c r="S961" s="64">
        <v>1</v>
      </c>
      <c r="T961" s="87" t="s">
        <v>210</v>
      </c>
      <c r="U961" s="77" t="s">
        <v>1998</v>
      </c>
      <c r="V961" s="87">
        <v>83.33</v>
      </c>
      <c r="W961" s="48">
        <f t="shared" si="222"/>
        <v>0.2</v>
      </c>
      <c r="X961" s="68">
        <f t="shared" si="211"/>
        <v>66.664000000000001</v>
      </c>
      <c r="Y961" s="68"/>
      <c r="Z961" s="24"/>
      <c r="AA961" s="24"/>
      <c r="AB961" s="136" t="s">
        <v>24</v>
      </c>
      <c r="AC961" s="128">
        <v>0.02</v>
      </c>
      <c r="AD961" s="150" t="s">
        <v>164</v>
      </c>
      <c r="AE961" s="153" t="s">
        <v>165</v>
      </c>
      <c r="AF961" s="153" t="s">
        <v>166</v>
      </c>
    </row>
    <row r="962" spans="1:32">
      <c r="A962" s="18" t="s">
        <v>2001</v>
      </c>
      <c r="B962" s="19" t="s">
        <v>2002</v>
      </c>
      <c r="C962" s="56">
        <v>1</v>
      </c>
      <c r="D962" s="165" t="s">
        <v>210</v>
      </c>
      <c r="E962" s="64" t="s">
        <v>2001</v>
      </c>
      <c r="F962" s="165">
        <v>83.33</v>
      </c>
      <c r="G962" s="166">
        <f t="shared" si="221"/>
        <v>0.2</v>
      </c>
      <c r="H962" s="24">
        <f t="shared" ref="H962" si="223">F962-(F962*G962)</f>
        <v>66.664000000000001</v>
      </c>
      <c r="I962" s="24"/>
      <c r="J962" s="24"/>
      <c r="K962" s="24"/>
      <c r="L962" s="136" t="s">
        <v>24</v>
      </c>
      <c r="M962" s="128">
        <v>0.02</v>
      </c>
      <c r="N962" s="151" t="s">
        <v>164</v>
      </c>
      <c r="O962" s="20" t="s">
        <v>165</v>
      </c>
      <c r="P962" s="153" t="s">
        <v>166</v>
      </c>
      <c r="Q962" s="39" t="s">
        <v>2001</v>
      </c>
      <c r="R962" s="40" t="s">
        <v>2003</v>
      </c>
      <c r="S962" s="64">
        <v>1</v>
      </c>
      <c r="T962" s="247" t="s">
        <v>210</v>
      </c>
      <c r="U962" s="64" t="s">
        <v>2001</v>
      </c>
      <c r="V962" s="247">
        <v>83.33</v>
      </c>
      <c r="W962" s="248">
        <f t="shared" si="222"/>
        <v>0.2</v>
      </c>
      <c r="X962" s="24">
        <f t="shared" ref="X962:X967" si="224">V962-(V962*W962)</f>
        <v>66.664000000000001</v>
      </c>
      <c r="Y962" s="24"/>
      <c r="Z962" s="24"/>
      <c r="AA962" s="24"/>
      <c r="AB962" s="136" t="s">
        <v>24</v>
      </c>
      <c r="AC962" s="128">
        <v>0.02</v>
      </c>
      <c r="AD962" s="150" t="s">
        <v>164</v>
      </c>
      <c r="AE962" s="153" t="s">
        <v>165</v>
      </c>
      <c r="AF962" s="153" t="s">
        <v>166</v>
      </c>
    </row>
    <row r="963" spans="1:32">
      <c r="A963" s="163" t="s">
        <v>2004</v>
      </c>
      <c r="B963" s="164" t="s">
        <v>2005</v>
      </c>
      <c r="C963" s="56">
        <v>1</v>
      </c>
      <c r="D963" s="165" t="s">
        <v>215</v>
      </c>
      <c r="E963" s="64" t="s">
        <v>2004</v>
      </c>
      <c r="F963" s="165">
        <v>399</v>
      </c>
      <c r="G963" s="166">
        <f t="shared" si="221"/>
        <v>0.2</v>
      </c>
      <c r="H963" s="24">
        <f t="shared" si="220"/>
        <v>319.2</v>
      </c>
      <c r="I963" s="24"/>
      <c r="J963" s="24"/>
      <c r="K963" s="24"/>
      <c r="L963" s="136" t="s">
        <v>24</v>
      </c>
      <c r="M963" s="128"/>
      <c r="N963" s="151" t="s">
        <v>164</v>
      </c>
      <c r="O963" s="20" t="s">
        <v>165</v>
      </c>
      <c r="P963" s="153" t="s">
        <v>166</v>
      </c>
      <c r="Q963" s="249" t="s">
        <v>2004</v>
      </c>
      <c r="R963" s="250" t="s">
        <v>2005</v>
      </c>
      <c r="S963" s="64">
        <v>1</v>
      </c>
      <c r="T963" s="247" t="s">
        <v>215</v>
      </c>
      <c r="U963" s="64" t="s">
        <v>2004</v>
      </c>
      <c r="V963" s="247">
        <v>399</v>
      </c>
      <c r="W963" s="248">
        <f t="shared" si="222"/>
        <v>0.2</v>
      </c>
      <c r="X963" s="24">
        <f t="shared" si="224"/>
        <v>319.2</v>
      </c>
      <c r="Y963" s="24"/>
      <c r="Z963" s="24"/>
      <c r="AA963" s="24"/>
      <c r="AB963" s="136" t="s">
        <v>24</v>
      </c>
      <c r="AC963" s="128"/>
      <c r="AD963" s="150" t="s">
        <v>164</v>
      </c>
      <c r="AE963" s="153" t="s">
        <v>165</v>
      </c>
      <c r="AF963" s="153" t="s">
        <v>166</v>
      </c>
    </row>
    <row r="964" spans="1:32">
      <c r="A964" s="18" t="s">
        <v>2006</v>
      </c>
      <c r="B964" s="19" t="s">
        <v>2007</v>
      </c>
      <c r="C964" s="56">
        <v>1</v>
      </c>
      <c r="D964" s="165" t="s">
        <v>1577</v>
      </c>
      <c r="E964" s="64" t="s">
        <v>2006</v>
      </c>
      <c r="F964" s="165">
        <v>380</v>
      </c>
      <c r="G964" s="166">
        <f>rv_3</f>
        <v>0.03</v>
      </c>
      <c r="H964" s="24">
        <f t="shared" si="220"/>
        <v>368.6</v>
      </c>
      <c r="I964" s="24"/>
      <c r="J964" s="24"/>
      <c r="K964" s="24"/>
      <c r="L964" s="136" t="s">
        <v>24</v>
      </c>
      <c r="M964" s="128">
        <v>0.83</v>
      </c>
      <c r="N964" s="151" t="s">
        <v>164</v>
      </c>
      <c r="O964" s="20" t="s">
        <v>165</v>
      </c>
      <c r="P964" s="153" t="s">
        <v>166</v>
      </c>
      <c r="Q964" s="39" t="s">
        <v>2006</v>
      </c>
      <c r="R964" s="40" t="s">
        <v>2007</v>
      </c>
      <c r="S964" s="64">
        <v>1</v>
      </c>
      <c r="T964" s="247" t="s">
        <v>1577</v>
      </c>
      <c r="U964" s="64" t="s">
        <v>2006</v>
      </c>
      <c r="V964" s="247">
        <v>380</v>
      </c>
      <c r="W964" s="248">
        <f>rv_3</f>
        <v>0.03</v>
      </c>
      <c r="X964" s="24">
        <f t="shared" si="224"/>
        <v>368.6</v>
      </c>
      <c r="Y964" s="24"/>
      <c r="Z964" s="24"/>
      <c r="AA964" s="24"/>
      <c r="AB964" s="136" t="s">
        <v>24</v>
      </c>
      <c r="AC964" s="128">
        <v>0.83</v>
      </c>
      <c r="AD964" s="150" t="s">
        <v>164</v>
      </c>
      <c r="AE964" s="153" t="s">
        <v>165</v>
      </c>
      <c r="AF964" s="153" t="s">
        <v>166</v>
      </c>
    </row>
    <row r="965" spans="1:32">
      <c r="A965" s="18" t="s">
        <v>2008</v>
      </c>
      <c r="B965" s="19" t="s">
        <v>2009</v>
      </c>
      <c r="C965" s="56">
        <v>1</v>
      </c>
      <c r="D965" s="165" t="s">
        <v>1577</v>
      </c>
      <c r="E965" s="64" t="s">
        <v>2008</v>
      </c>
      <c r="F965" s="165">
        <v>95</v>
      </c>
      <c r="G965" s="166">
        <f>rv_3</f>
        <v>0.03</v>
      </c>
      <c r="H965" s="24">
        <f t="shared" si="220"/>
        <v>92.15</v>
      </c>
      <c r="I965" s="24"/>
      <c r="J965" s="24"/>
      <c r="K965" s="24"/>
      <c r="L965" s="136" t="s">
        <v>24</v>
      </c>
      <c r="M965" s="128">
        <v>0.83</v>
      </c>
      <c r="N965" s="151" t="s">
        <v>164</v>
      </c>
      <c r="O965" s="20" t="s">
        <v>165</v>
      </c>
      <c r="P965" s="153" t="s">
        <v>166</v>
      </c>
      <c r="Q965" s="39" t="s">
        <v>2008</v>
      </c>
      <c r="R965" s="40" t="s">
        <v>2009</v>
      </c>
      <c r="S965" s="64">
        <v>1</v>
      </c>
      <c r="T965" s="247" t="s">
        <v>1577</v>
      </c>
      <c r="U965" s="64" t="s">
        <v>2008</v>
      </c>
      <c r="V965" s="247">
        <v>95</v>
      </c>
      <c r="W965" s="248">
        <f>rv_3</f>
        <v>0.03</v>
      </c>
      <c r="X965" s="24">
        <f t="shared" si="224"/>
        <v>92.15</v>
      </c>
      <c r="Y965" s="24"/>
      <c r="Z965" s="24"/>
      <c r="AA965" s="24"/>
      <c r="AB965" s="136" t="s">
        <v>24</v>
      </c>
      <c r="AC965" s="128">
        <v>0.83</v>
      </c>
      <c r="AD965" s="150" t="s">
        <v>164</v>
      </c>
      <c r="AE965" s="153" t="s">
        <v>165</v>
      </c>
      <c r="AF965" s="153" t="s">
        <v>166</v>
      </c>
    </row>
    <row r="966" spans="1:32">
      <c r="A966" s="167" t="s">
        <v>2010</v>
      </c>
      <c r="B966" s="19" t="s">
        <v>2011</v>
      </c>
      <c r="C966" s="56">
        <v>1</v>
      </c>
      <c r="D966" s="85" t="s">
        <v>22</v>
      </c>
      <c r="E966" s="77" t="s">
        <v>2010</v>
      </c>
      <c r="F966" s="85">
        <v>37.5</v>
      </c>
      <c r="G966" s="32">
        <f>rv_apple_acc_mac</f>
        <v>0.17</v>
      </c>
      <c r="H966" s="68">
        <f t="shared" si="220"/>
        <v>31.125</v>
      </c>
      <c r="I966" s="68"/>
      <c r="J966" s="24"/>
      <c r="K966" s="24"/>
      <c r="L966" s="136" t="s">
        <v>24</v>
      </c>
      <c r="M966" s="128">
        <v>0.01</v>
      </c>
      <c r="N966" s="151" t="s">
        <v>164</v>
      </c>
      <c r="O966" s="20" t="s">
        <v>165</v>
      </c>
      <c r="P966" s="153" t="s">
        <v>166</v>
      </c>
      <c r="Q966" s="251" t="s">
        <v>2010</v>
      </c>
      <c r="R966" s="40" t="s">
        <v>2011</v>
      </c>
      <c r="S966" s="64">
        <v>1</v>
      </c>
      <c r="T966" s="87" t="s">
        <v>22</v>
      </c>
      <c r="U966" s="77" t="s">
        <v>2010</v>
      </c>
      <c r="V966" s="87">
        <v>37.5</v>
      </c>
      <c r="W966" s="48">
        <f>rv_apple_acc_mac</f>
        <v>0.17</v>
      </c>
      <c r="X966" s="68">
        <f t="shared" si="224"/>
        <v>31.125</v>
      </c>
      <c r="Y966" s="68"/>
      <c r="Z966" s="24"/>
      <c r="AA966" s="24"/>
      <c r="AB966" s="136" t="s">
        <v>24</v>
      </c>
      <c r="AC966" s="128">
        <v>0.01</v>
      </c>
      <c r="AD966" s="150" t="s">
        <v>164</v>
      </c>
      <c r="AE966" s="153" t="s">
        <v>165</v>
      </c>
      <c r="AF966" s="153" t="s">
        <v>166</v>
      </c>
    </row>
    <row r="967" spans="1:32">
      <c r="A967" s="268" t="s">
        <v>2476</v>
      </c>
      <c r="B967" s="19" t="s">
        <v>2477</v>
      </c>
      <c r="C967" s="56">
        <v>1</v>
      </c>
      <c r="D967" s="85" t="s">
        <v>2014</v>
      </c>
      <c r="E967" s="77" t="s">
        <v>2476</v>
      </c>
      <c r="F967" s="85">
        <v>419</v>
      </c>
      <c r="G967" s="32">
        <f>rv_15</f>
        <v>0.15</v>
      </c>
      <c r="H967" s="68">
        <f t="shared" si="220"/>
        <v>356.15</v>
      </c>
      <c r="I967" s="68"/>
      <c r="J967" s="24"/>
      <c r="K967" s="24"/>
      <c r="L967" s="136" t="s">
        <v>24</v>
      </c>
      <c r="M967" s="128">
        <v>2.5</v>
      </c>
      <c r="N967" s="151" t="s">
        <v>281</v>
      </c>
      <c r="O967" s="20" t="s">
        <v>165</v>
      </c>
      <c r="P967" s="153" t="s">
        <v>166</v>
      </c>
      <c r="Q967" s="39" t="s">
        <v>2012</v>
      </c>
      <c r="R967" s="40" t="s">
        <v>2013</v>
      </c>
      <c r="S967" s="64">
        <v>1</v>
      </c>
      <c r="T967" s="87" t="s">
        <v>2014</v>
      </c>
      <c r="U967" s="77" t="s">
        <v>2012</v>
      </c>
      <c r="V967" s="87">
        <v>379</v>
      </c>
      <c r="W967" s="48">
        <f>rv_15</f>
        <v>0.15</v>
      </c>
      <c r="X967" s="68">
        <f t="shared" si="224"/>
        <v>322.14999999999998</v>
      </c>
      <c r="Y967" s="68"/>
      <c r="Z967" s="24"/>
      <c r="AA967" s="24"/>
      <c r="AB967" s="136" t="s">
        <v>24</v>
      </c>
      <c r="AC967" s="128">
        <v>2.5</v>
      </c>
      <c r="AD967" s="150" t="s">
        <v>281</v>
      </c>
      <c r="AE967" s="153" t="s">
        <v>165</v>
      </c>
      <c r="AF967" s="153" t="s">
        <v>166</v>
      </c>
    </row>
    <row r="968" spans="1:32">
      <c r="A968" s="211" t="s">
        <v>2015</v>
      </c>
      <c r="B968" s="206" t="s">
        <v>2016</v>
      </c>
      <c r="C968" s="55">
        <v>1</v>
      </c>
      <c r="D968" s="185" t="s">
        <v>2014</v>
      </c>
      <c r="E968" s="185" t="s">
        <v>2015</v>
      </c>
      <c r="F968" s="186">
        <v>809</v>
      </c>
      <c r="G968" s="187">
        <f>rv_15</f>
        <v>0.15</v>
      </c>
      <c r="H968" s="188">
        <f>F968-(F968*G968)</f>
        <v>687.65</v>
      </c>
      <c r="I968" s="160"/>
      <c r="J968" s="161"/>
      <c r="K968" s="161"/>
      <c r="L968" s="162" t="s">
        <v>24</v>
      </c>
      <c r="M968" s="161">
        <v>2.5</v>
      </c>
      <c r="N968" s="152" t="s">
        <v>281</v>
      </c>
      <c r="O968" s="158" t="s">
        <v>165</v>
      </c>
      <c r="P968" s="159" t="s">
        <v>166</v>
      </c>
      <c r="Q968" s="252" t="s">
        <v>2015</v>
      </c>
      <c r="R968" s="253" t="s">
        <v>2016</v>
      </c>
      <c r="S968" s="105">
        <v>1</v>
      </c>
      <c r="T968" s="254" t="s">
        <v>2014</v>
      </c>
      <c r="U968" s="254" t="s">
        <v>2015</v>
      </c>
      <c r="V968" s="233">
        <v>809</v>
      </c>
      <c r="W968" s="227">
        <f>rv_15</f>
        <v>0.15</v>
      </c>
      <c r="X968" s="236">
        <f>V968-(V968*W968)</f>
        <v>687.65</v>
      </c>
      <c r="Y968" s="255"/>
      <c r="Z968" s="256"/>
      <c r="AA968" s="256"/>
      <c r="AB968" s="257" t="s">
        <v>24</v>
      </c>
      <c r="AC968" s="256">
        <v>2.5</v>
      </c>
      <c r="AD968" s="234" t="s">
        <v>281</v>
      </c>
      <c r="AE968" s="258" t="s">
        <v>165</v>
      </c>
      <c r="AF968" s="259" t="s">
        <v>166</v>
      </c>
    </row>
    <row r="969" spans="1:32">
      <c r="A969" s="18">
        <v>900097</v>
      </c>
      <c r="B969" s="19" t="s">
        <v>2017</v>
      </c>
      <c r="C969" s="56">
        <v>1</v>
      </c>
      <c r="D969" s="85" t="s">
        <v>222</v>
      </c>
      <c r="E969" s="77">
        <v>900097</v>
      </c>
      <c r="F969" s="85">
        <v>49.99</v>
      </c>
      <c r="G969" s="32">
        <f t="shared" ref="G969:G970" si="225">rv_20</f>
        <v>0.2</v>
      </c>
      <c r="H969" s="68">
        <f t="shared" si="220"/>
        <v>39.992000000000004</v>
      </c>
      <c r="I969" s="68"/>
      <c r="J969" s="24"/>
      <c r="K969" s="24"/>
      <c r="L969" s="136" t="s">
        <v>24</v>
      </c>
      <c r="M969" s="128">
        <v>0.05</v>
      </c>
      <c r="N969" s="151" t="s">
        <v>164</v>
      </c>
      <c r="O969" s="20" t="s">
        <v>165</v>
      </c>
      <c r="P969" s="153" t="s">
        <v>166</v>
      </c>
      <c r="Q969" s="39">
        <v>900097</v>
      </c>
      <c r="R969" s="40" t="s">
        <v>2017</v>
      </c>
      <c r="S969" s="64">
        <v>1</v>
      </c>
      <c r="T969" s="87" t="s">
        <v>222</v>
      </c>
      <c r="U969" s="77">
        <v>900097</v>
      </c>
      <c r="V969" s="87">
        <v>49.99</v>
      </c>
      <c r="W969" s="48">
        <f t="shared" ref="W969:W979" si="226">rv_20</f>
        <v>0.2</v>
      </c>
      <c r="X969" s="68">
        <f t="shared" ref="X969:X980" si="227">V969-(V969*W969)</f>
        <v>39.992000000000004</v>
      </c>
      <c r="Y969" s="68"/>
      <c r="Z969" s="24"/>
      <c r="AA969" s="24"/>
      <c r="AB969" s="136" t="s">
        <v>24</v>
      </c>
      <c r="AC969" s="128">
        <v>0.05</v>
      </c>
      <c r="AD969" s="150" t="s">
        <v>164</v>
      </c>
      <c r="AE969" s="153" t="s">
        <v>165</v>
      </c>
      <c r="AF969" s="153" t="s">
        <v>166</v>
      </c>
    </row>
    <row r="970" spans="1:32">
      <c r="A970" s="18" t="s">
        <v>2018</v>
      </c>
      <c r="B970" s="19" t="s">
        <v>2019</v>
      </c>
      <c r="C970" s="56">
        <v>1</v>
      </c>
      <c r="D970" s="85" t="s">
        <v>632</v>
      </c>
      <c r="E970" s="77" t="s">
        <v>2018</v>
      </c>
      <c r="F970" s="85">
        <v>74.17</v>
      </c>
      <c r="G970" s="32">
        <f t="shared" si="225"/>
        <v>0.2</v>
      </c>
      <c r="H970" s="68">
        <f t="shared" si="220"/>
        <v>59.335999999999999</v>
      </c>
      <c r="I970" s="68"/>
      <c r="J970" s="24"/>
      <c r="K970" s="24"/>
      <c r="L970" s="136" t="s">
        <v>24</v>
      </c>
      <c r="M970" s="128" t="s">
        <v>24</v>
      </c>
      <c r="N970" s="151" t="s">
        <v>164</v>
      </c>
      <c r="O970" s="20" t="s">
        <v>165</v>
      </c>
      <c r="P970" s="153" t="s">
        <v>166</v>
      </c>
      <c r="Q970" s="39" t="s">
        <v>2018</v>
      </c>
      <c r="R970" s="40" t="s">
        <v>2019</v>
      </c>
      <c r="S970" s="64">
        <v>1</v>
      </c>
      <c r="T970" s="87" t="s">
        <v>632</v>
      </c>
      <c r="U970" s="77" t="s">
        <v>2018</v>
      </c>
      <c r="V970" s="87">
        <v>74.17</v>
      </c>
      <c r="W970" s="48">
        <f t="shared" si="226"/>
        <v>0.2</v>
      </c>
      <c r="X970" s="68">
        <f t="shared" si="227"/>
        <v>59.335999999999999</v>
      </c>
      <c r="Y970" s="68"/>
      <c r="Z970" s="24"/>
      <c r="AA970" s="24"/>
      <c r="AB970" s="136" t="s">
        <v>24</v>
      </c>
      <c r="AC970" s="128" t="s">
        <v>24</v>
      </c>
      <c r="AD970" s="150" t="s">
        <v>164</v>
      </c>
      <c r="AE970" s="153" t="s">
        <v>165</v>
      </c>
      <c r="AF970" s="153" t="s">
        <v>166</v>
      </c>
    </row>
    <row r="971" spans="1:32">
      <c r="A971" s="18"/>
      <c r="B971" s="19"/>
      <c r="C971" s="56"/>
      <c r="D971" s="85"/>
      <c r="E971" s="77"/>
      <c r="F971" s="85"/>
      <c r="G971" s="32"/>
      <c r="H971" s="68"/>
      <c r="I971" s="68"/>
      <c r="J971" s="24"/>
      <c r="K971" s="24"/>
      <c r="L971" s="136"/>
      <c r="M971" s="128"/>
      <c r="N971" s="151"/>
      <c r="O971" s="20"/>
      <c r="P971" s="153"/>
      <c r="Q971" s="39" t="s">
        <v>2020</v>
      </c>
      <c r="R971" s="40" t="s">
        <v>2021</v>
      </c>
      <c r="S971" s="64">
        <v>1</v>
      </c>
      <c r="T971" s="87" t="s">
        <v>1610</v>
      </c>
      <c r="U971" s="77" t="s">
        <v>2020</v>
      </c>
      <c r="V971" s="87">
        <v>41.63</v>
      </c>
      <c r="W971" s="48">
        <f t="shared" si="226"/>
        <v>0.2</v>
      </c>
      <c r="X971" s="68">
        <f t="shared" si="227"/>
        <v>33.304000000000002</v>
      </c>
      <c r="Y971" s="68"/>
      <c r="Z971" s="24"/>
      <c r="AA971" s="24"/>
      <c r="AB971" s="125" t="s">
        <v>24</v>
      </c>
      <c r="AC971" s="24" t="s">
        <v>24</v>
      </c>
      <c r="AD971" s="260" t="s">
        <v>164</v>
      </c>
      <c r="AE971" s="153" t="s">
        <v>165</v>
      </c>
      <c r="AF971" s="153" t="s">
        <v>166</v>
      </c>
    </row>
    <row r="972" spans="1:32">
      <c r="A972" s="18" t="s">
        <v>2022</v>
      </c>
      <c r="B972" s="19" t="s">
        <v>2023</v>
      </c>
      <c r="C972" s="56">
        <v>1</v>
      </c>
      <c r="D972" s="85" t="s">
        <v>210</v>
      </c>
      <c r="E972" s="77" t="s">
        <v>2022</v>
      </c>
      <c r="F972" s="85">
        <v>33.33</v>
      </c>
      <c r="G972" s="32">
        <f t="shared" ref="G972:G979" si="228">rv_20</f>
        <v>0.2</v>
      </c>
      <c r="H972" s="68">
        <f t="shared" si="220"/>
        <v>26.663999999999998</v>
      </c>
      <c r="I972" s="68"/>
      <c r="J972" s="24"/>
      <c r="K972" s="24"/>
      <c r="L972" s="136" t="s">
        <v>24</v>
      </c>
      <c r="M972" s="128">
        <v>0.02</v>
      </c>
      <c r="N972" s="151" t="s">
        <v>164</v>
      </c>
      <c r="O972" s="20" t="s">
        <v>165</v>
      </c>
      <c r="P972" s="153" t="s">
        <v>166</v>
      </c>
      <c r="Q972" s="39" t="s">
        <v>2022</v>
      </c>
      <c r="R972" s="40" t="s">
        <v>2023</v>
      </c>
      <c r="S972" s="64">
        <v>1</v>
      </c>
      <c r="T972" s="87" t="s">
        <v>210</v>
      </c>
      <c r="U972" s="77" t="s">
        <v>2022</v>
      </c>
      <c r="V972" s="87">
        <v>33.33</v>
      </c>
      <c r="W972" s="48">
        <f t="shared" si="226"/>
        <v>0.2</v>
      </c>
      <c r="X972" s="68">
        <f t="shared" si="227"/>
        <v>26.663999999999998</v>
      </c>
      <c r="Y972" s="68"/>
      <c r="Z972" s="24"/>
      <c r="AA972" s="24"/>
      <c r="AB972" s="136" t="s">
        <v>24</v>
      </c>
      <c r="AC972" s="128">
        <v>0.02</v>
      </c>
      <c r="AD972" s="150" t="s">
        <v>164</v>
      </c>
      <c r="AE972" s="153" t="s">
        <v>165</v>
      </c>
      <c r="AF972" s="153" t="s">
        <v>166</v>
      </c>
    </row>
    <row r="973" spans="1:32">
      <c r="A973" s="18" t="s">
        <v>2024</v>
      </c>
      <c r="B973" s="19" t="s">
        <v>2025</v>
      </c>
      <c r="C973" s="56">
        <v>1</v>
      </c>
      <c r="D973" s="85" t="s">
        <v>210</v>
      </c>
      <c r="E973" s="77" t="s">
        <v>2024</v>
      </c>
      <c r="F973" s="85">
        <v>64.989999999999995</v>
      </c>
      <c r="G973" s="32">
        <f t="shared" si="228"/>
        <v>0.2</v>
      </c>
      <c r="H973" s="68">
        <f t="shared" si="220"/>
        <v>51.991999999999997</v>
      </c>
      <c r="I973" s="68"/>
      <c r="J973" s="24"/>
      <c r="K973" s="24"/>
      <c r="L973" s="136" t="s">
        <v>24</v>
      </c>
      <c r="M973" s="128">
        <v>0.05</v>
      </c>
      <c r="N973" s="151" t="s">
        <v>164</v>
      </c>
      <c r="O973" s="20" t="s">
        <v>165</v>
      </c>
      <c r="P973" s="153" t="s">
        <v>166</v>
      </c>
      <c r="Q973" s="39" t="s">
        <v>2024</v>
      </c>
      <c r="R973" s="40" t="s">
        <v>2025</v>
      </c>
      <c r="S973" s="64">
        <v>1</v>
      </c>
      <c r="T973" s="87" t="s">
        <v>210</v>
      </c>
      <c r="U973" s="77" t="s">
        <v>2024</v>
      </c>
      <c r="V973" s="87">
        <v>64.989999999999995</v>
      </c>
      <c r="W973" s="48">
        <f t="shared" si="226"/>
        <v>0.2</v>
      </c>
      <c r="X973" s="68">
        <f t="shared" si="227"/>
        <v>51.991999999999997</v>
      </c>
      <c r="Y973" s="68"/>
      <c r="Z973" s="24"/>
      <c r="AA973" s="24"/>
      <c r="AB973" s="136" t="s">
        <v>24</v>
      </c>
      <c r="AC973" s="128">
        <v>0.05</v>
      </c>
      <c r="AD973" s="150" t="s">
        <v>164</v>
      </c>
      <c r="AE973" s="153" t="s">
        <v>165</v>
      </c>
      <c r="AF973" s="153" t="s">
        <v>166</v>
      </c>
    </row>
    <row r="974" spans="1:32">
      <c r="A974" s="18" t="s">
        <v>2026</v>
      </c>
      <c r="B974" s="19" t="s">
        <v>2027</v>
      </c>
      <c r="C974" s="56">
        <v>1</v>
      </c>
      <c r="D974" s="85" t="s">
        <v>210</v>
      </c>
      <c r="E974" s="77" t="s">
        <v>2026</v>
      </c>
      <c r="F974" s="85">
        <v>49.99</v>
      </c>
      <c r="G974" s="32">
        <f t="shared" si="228"/>
        <v>0.2</v>
      </c>
      <c r="H974" s="68">
        <f t="shared" si="220"/>
        <v>39.992000000000004</v>
      </c>
      <c r="I974" s="68"/>
      <c r="J974" s="24"/>
      <c r="K974" s="24"/>
      <c r="L974" s="136" t="s">
        <v>24</v>
      </c>
      <c r="M974" s="128">
        <v>0.02</v>
      </c>
      <c r="N974" s="151" t="s">
        <v>164</v>
      </c>
      <c r="O974" s="20" t="s">
        <v>165</v>
      </c>
      <c r="P974" s="153" t="s">
        <v>166</v>
      </c>
      <c r="Q974" s="39" t="s">
        <v>2026</v>
      </c>
      <c r="R974" s="40" t="s">
        <v>2027</v>
      </c>
      <c r="S974" s="64">
        <v>1</v>
      </c>
      <c r="T974" s="87" t="s">
        <v>210</v>
      </c>
      <c r="U974" s="77" t="s">
        <v>2026</v>
      </c>
      <c r="V974" s="87">
        <v>49.99</v>
      </c>
      <c r="W974" s="48">
        <f t="shared" si="226"/>
        <v>0.2</v>
      </c>
      <c r="X974" s="68">
        <f t="shared" si="227"/>
        <v>39.992000000000004</v>
      </c>
      <c r="Y974" s="68"/>
      <c r="Z974" s="24"/>
      <c r="AA974" s="24"/>
      <c r="AB974" s="136" t="s">
        <v>24</v>
      </c>
      <c r="AC974" s="128">
        <v>0.02</v>
      </c>
      <c r="AD974" s="150" t="s">
        <v>164</v>
      </c>
      <c r="AE974" s="153" t="s">
        <v>165</v>
      </c>
      <c r="AF974" s="153" t="s">
        <v>166</v>
      </c>
    </row>
    <row r="975" spans="1:32">
      <c r="A975" s="18" t="s">
        <v>2028</v>
      </c>
      <c r="B975" s="19" t="s">
        <v>2029</v>
      </c>
      <c r="C975" s="56">
        <v>1</v>
      </c>
      <c r="D975" s="85" t="s">
        <v>210</v>
      </c>
      <c r="E975" s="77" t="s">
        <v>2028</v>
      </c>
      <c r="F975" s="85">
        <v>49.99</v>
      </c>
      <c r="G975" s="32">
        <f t="shared" si="228"/>
        <v>0.2</v>
      </c>
      <c r="H975" s="68">
        <f t="shared" si="220"/>
        <v>39.992000000000004</v>
      </c>
      <c r="I975" s="68"/>
      <c r="J975" s="24"/>
      <c r="K975" s="24"/>
      <c r="L975" s="136" t="s">
        <v>24</v>
      </c>
      <c r="M975" s="128">
        <v>0.02</v>
      </c>
      <c r="N975" s="151" t="s">
        <v>164</v>
      </c>
      <c r="O975" s="20" t="s">
        <v>165</v>
      </c>
      <c r="P975" s="153" t="s">
        <v>166</v>
      </c>
      <c r="Q975" s="39" t="s">
        <v>2028</v>
      </c>
      <c r="R975" s="40" t="s">
        <v>2029</v>
      </c>
      <c r="S975" s="64">
        <v>1</v>
      </c>
      <c r="T975" s="87" t="s">
        <v>210</v>
      </c>
      <c r="U975" s="77" t="s">
        <v>2028</v>
      </c>
      <c r="V975" s="87">
        <v>49.99</v>
      </c>
      <c r="W975" s="48">
        <f t="shared" si="226"/>
        <v>0.2</v>
      </c>
      <c r="X975" s="68">
        <f t="shared" si="227"/>
        <v>39.992000000000004</v>
      </c>
      <c r="Y975" s="68"/>
      <c r="Z975" s="24"/>
      <c r="AA975" s="24"/>
      <c r="AB975" s="136" t="s">
        <v>24</v>
      </c>
      <c r="AC975" s="128">
        <v>0.02</v>
      </c>
      <c r="AD975" s="150" t="s">
        <v>164</v>
      </c>
      <c r="AE975" s="153" t="s">
        <v>165</v>
      </c>
      <c r="AF975" s="153" t="s">
        <v>166</v>
      </c>
    </row>
    <row r="976" spans="1:32">
      <c r="A976" s="18" t="s">
        <v>2030</v>
      </c>
      <c r="B976" s="19" t="s">
        <v>2031</v>
      </c>
      <c r="C976" s="56">
        <v>1</v>
      </c>
      <c r="D976" s="85" t="s">
        <v>210</v>
      </c>
      <c r="E976" s="77" t="s">
        <v>2030</v>
      </c>
      <c r="F976" s="85">
        <v>39.99</v>
      </c>
      <c r="G976" s="32">
        <f t="shared" si="228"/>
        <v>0.2</v>
      </c>
      <c r="H976" s="68">
        <f t="shared" si="220"/>
        <v>31.992000000000001</v>
      </c>
      <c r="I976" s="68"/>
      <c r="J976" s="24"/>
      <c r="K976" s="24"/>
      <c r="L976" s="136" t="s">
        <v>24</v>
      </c>
      <c r="M976" s="128">
        <v>0.02</v>
      </c>
      <c r="N976" s="151" t="s">
        <v>164</v>
      </c>
      <c r="O976" s="20" t="s">
        <v>165</v>
      </c>
      <c r="P976" s="153" t="s">
        <v>166</v>
      </c>
      <c r="Q976" s="39" t="s">
        <v>2030</v>
      </c>
      <c r="R976" s="40" t="s">
        <v>2031</v>
      </c>
      <c r="S976" s="64">
        <v>1</v>
      </c>
      <c r="T976" s="87" t="s">
        <v>210</v>
      </c>
      <c r="U976" s="77" t="s">
        <v>2030</v>
      </c>
      <c r="V976" s="87">
        <v>39.99</v>
      </c>
      <c r="W976" s="48">
        <f t="shared" si="226"/>
        <v>0.2</v>
      </c>
      <c r="X976" s="68">
        <f t="shared" si="227"/>
        <v>31.992000000000001</v>
      </c>
      <c r="Y976" s="68"/>
      <c r="Z976" s="24"/>
      <c r="AA976" s="24"/>
      <c r="AB976" s="136" t="s">
        <v>24</v>
      </c>
      <c r="AC976" s="128">
        <v>0.02</v>
      </c>
      <c r="AD976" s="150" t="s">
        <v>164</v>
      </c>
      <c r="AE976" s="153" t="s">
        <v>165</v>
      </c>
      <c r="AF976" s="153" t="s">
        <v>166</v>
      </c>
    </row>
    <row r="977" spans="1:32">
      <c r="A977" s="39" t="s">
        <v>2032</v>
      </c>
      <c r="B977" s="40" t="s">
        <v>2033</v>
      </c>
      <c r="C977" s="64">
        <v>1</v>
      </c>
      <c r="D977" s="87" t="s">
        <v>210</v>
      </c>
      <c r="E977" s="77" t="s">
        <v>2034</v>
      </c>
      <c r="F977" s="87">
        <v>94.99</v>
      </c>
      <c r="G977" s="32">
        <f t="shared" si="228"/>
        <v>0.2</v>
      </c>
      <c r="H977" s="68">
        <f t="shared" si="220"/>
        <v>75.99199999999999</v>
      </c>
      <c r="I977" s="68"/>
      <c r="J977" s="24"/>
      <c r="K977" s="24"/>
      <c r="L977" s="136" t="s">
        <v>24</v>
      </c>
      <c r="M977" s="128">
        <v>0.02</v>
      </c>
      <c r="N977" s="151" t="s">
        <v>164</v>
      </c>
      <c r="O977" s="20" t="s">
        <v>165</v>
      </c>
      <c r="P977" s="153" t="s">
        <v>166</v>
      </c>
      <c r="Q977" s="39" t="s">
        <v>2032</v>
      </c>
      <c r="R977" s="40" t="s">
        <v>2033</v>
      </c>
      <c r="S977" s="64">
        <v>1</v>
      </c>
      <c r="T977" s="87" t="s">
        <v>210</v>
      </c>
      <c r="U977" s="77" t="s">
        <v>2034</v>
      </c>
      <c r="V977" s="87">
        <v>94.99</v>
      </c>
      <c r="W977" s="48">
        <f t="shared" si="226"/>
        <v>0.2</v>
      </c>
      <c r="X977" s="68">
        <f t="shared" si="227"/>
        <v>75.99199999999999</v>
      </c>
      <c r="Y977" s="68"/>
      <c r="Z977" s="24"/>
      <c r="AA977" s="24"/>
      <c r="AB977" s="136" t="s">
        <v>24</v>
      </c>
      <c r="AC977" s="128">
        <v>0.02</v>
      </c>
      <c r="AD977" s="150" t="s">
        <v>164</v>
      </c>
      <c r="AE977" s="153" t="s">
        <v>165</v>
      </c>
      <c r="AF977" s="153" t="s">
        <v>166</v>
      </c>
    </row>
    <row r="978" spans="1:32">
      <c r="A978" s="39" t="s">
        <v>2035</v>
      </c>
      <c r="B978" s="40" t="s">
        <v>2036</v>
      </c>
      <c r="C978" s="64">
        <v>1</v>
      </c>
      <c r="D978" s="87" t="s">
        <v>210</v>
      </c>
      <c r="E978" s="77" t="s">
        <v>2037</v>
      </c>
      <c r="F978" s="87">
        <v>63.99</v>
      </c>
      <c r="G978" s="32">
        <f t="shared" si="228"/>
        <v>0.2</v>
      </c>
      <c r="H978" s="68">
        <f t="shared" ref="H978" si="229">F978-(F978*G978)</f>
        <v>51.192</v>
      </c>
      <c r="I978" s="68"/>
      <c r="J978" s="24"/>
      <c r="K978" s="24"/>
      <c r="L978" s="136" t="s">
        <v>24</v>
      </c>
      <c r="M978" s="128">
        <v>0.02</v>
      </c>
      <c r="N978" s="151" t="s">
        <v>164</v>
      </c>
      <c r="O978" s="20" t="s">
        <v>165</v>
      </c>
      <c r="P978" s="153" t="s">
        <v>166</v>
      </c>
      <c r="Q978" s="39" t="s">
        <v>2035</v>
      </c>
      <c r="R978" s="40" t="s">
        <v>2036</v>
      </c>
      <c r="S978" s="64">
        <v>1</v>
      </c>
      <c r="T978" s="87" t="s">
        <v>210</v>
      </c>
      <c r="U978" s="77" t="s">
        <v>2037</v>
      </c>
      <c r="V978" s="87">
        <v>94.99</v>
      </c>
      <c r="W978" s="48">
        <f t="shared" si="226"/>
        <v>0.2</v>
      </c>
      <c r="X978" s="68">
        <f t="shared" si="227"/>
        <v>75.99199999999999</v>
      </c>
      <c r="Y978" s="68"/>
      <c r="Z978" s="24"/>
      <c r="AA978" s="24"/>
      <c r="AB978" s="136" t="s">
        <v>24</v>
      </c>
      <c r="AC978" s="128">
        <v>0.02</v>
      </c>
      <c r="AD978" s="150" t="s">
        <v>164</v>
      </c>
      <c r="AE978" s="153" t="s">
        <v>165</v>
      </c>
      <c r="AF978" s="153" t="s">
        <v>166</v>
      </c>
    </row>
    <row r="979" spans="1:32">
      <c r="A979" s="18" t="s">
        <v>2038</v>
      </c>
      <c r="B979" s="19" t="s">
        <v>2039</v>
      </c>
      <c r="C979" s="56">
        <v>1</v>
      </c>
      <c r="D979" s="85" t="s">
        <v>210</v>
      </c>
      <c r="E979" s="77" t="s">
        <v>2038</v>
      </c>
      <c r="F979" s="85">
        <v>44.99</v>
      </c>
      <c r="G979" s="32">
        <f t="shared" si="228"/>
        <v>0.2</v>
      </c>
      <c r="H979" s="68">
        <f t="shared" si="220"/>
        <v>35.992000000000004</v>
      </c>
      <c r="I979" s="68"/>
      <c r="J979" s="24"/>
      <c r="K979" s="24"/>
      <c r="L979" s="136" t="s">
        <v>24</v>
      </c>
      <c r="M979" s="128">
        <v>0.02</v>
      </c>
      <c r="N979" s="151" t="s">
        <v>164</v>
      </c>
      <c r="O979" s="20" t="s">
        <v>165</v>
      </c>
      <c r="P979" s="153" t="s">
        <v>166</v>
      </c>
      <c r="Q979" s="39" t="s">
        <v>2038</v>
      </c>
      <c r="R979" s="40" t="s">
        <v>2039</v>
      </c>
      <c r="S979" s="64">
        <v>1</v>
      </c>
      <c r="T979" s="87" t="s">
        <v>210</v>
      </c>
      <c r="U979" s="77" t="s">
        <v>2038</v>
      </c>
      <c r="V979" s="87">
        <v>44.99</v>
      </c>
      <c r="W979" s="48">
        <f t="shared" si="226"/>
        <v>0.2</v>
      </c>
      <c r="X979" s="68">
        <f t="shared" si="227"/>
        <v>35.992000000000004</v>
      </c>
      <c r="Y979" s="68"/>
      <c r="Z979" s="24"/>
      <c r="AA979" s="24"/>
      <c r="AB979" s="136" t="s">
        <v>24</v>
      </c>
      <c r="AC979" s="128">
        <v>0.02</v>
      </c>
      <c r="AD979" s="150" t="s">
        <v>164</v>
      </c>
      <c r="AE979" s="153" t="s">
        <v>165</v>
      </c>
      <c r="AF979" s="153" t="s">
        <v>166</v>
      </c>
    </row>
    <row r="980" spans="1:32">
      <c r="A980" s="18" t="s">
        <v>2040</v>
      </c>
      <c r="B980" s="19" t="s">
        <v>2041</v>
      </c>
      <c r="C980" s="56">
        <v>1</v>
      </c>
      <c r="D980" s="85" t="s">
        <v>1577</v>
      </c>
      <c r="E980" s="77" t="s">
        <v>2040</v>
      </c>
      <c r="F980" s="85">
        <v>5695.6</v>
      </c>
      <c r="G980" s="32">
        <f>rv_3</f>
        <v>0.03</v>
      </c>
      <c r="H980" s="68">
        <f t="shared" ref="H980:H1000" si="230">F980-(F980*G980)</f>
        <v>5524.732</v>
      </c>
      <c r="I980" s="68"/>
      <c r="J980" s="24"/>
      <c r="K980" s="24"/>
      <c r="L980" s="136" t="s">
        <v>24</v>
      </c>
      <c r="M980" s="128">
        <v>4.17</v>
      </c>
      <c r="N980" s="151" t="s">
        <v>164</v>
      </c>
      <c r="O980" s="20" t="s">
        <v>165</v>
      </c>
      <c r="P980" s="153" t="s">
        <v>166</v>
      </c>
      <c r="Q980" s="39" t="s">
        <v>2040</v>
      </c>
      <c r="R980" s="40" t="s">
        <v>2041</v>
      </c>
      <c r="S980" s="64">
        <v>1</v>
      </c>
      <c r="T980" s="87" t="s">
        <v>1577</v>
      </c>
      <c r="U980" s="77" t="s">
        <v>2040</v>
      </c>
      <c r="V980" s="87">
        <v>5695.6</v>
      </c>
      <c r="W980" s="48">
        <f>rv_3</f>
        <v>0.03</v>
      </c>
      <c r="X980" s="68">
        <f t="shared" si="227"/>
        <v>5524.732</v>
      </c>
      <c r="Y980" s="68"/>
      <c r="Z980" s="24"/>
      <c r="AA980" s="24"/>
      <c r="AB980" s="136" t="s">
        <v>24</v>
      </c>
      <c r="AC980" s="128">
        <v>4.17</v>
      </c>
      <c r="AD980" s="150" t="s">
        <v>164</v>
      </c>
      <c r="AE980" s="153" t="s">
        <v>165</v>
      </c>
      <c r="AF980" s="153" t="s">
        <v>166</v>
      </c>
    </row>
    <row r="981" spans="1:32">
      <c r="A981" s="18"/>
      <c r="B981" s="19"/>
      <c r="C981" s="56"/>
      <c r="D981" s="85"/>
      <c r="E981" s="77"/>
      <c r="F981" s="85"/>
      <c r="G981" s="32"/>
      <c r="H981" s="68"/>
      <c r="I981" s="68"/>
      <c r="J981" s="24"/>
      <c r="K981" s="24"/>
      <c r="L981" s="136"/>
      <c r="M981" s="128"/>
      <c r="N981" s="151"/>
      <c r="O981" s="20"/>
      <c r="P981" s="153"/>
      <c r="Q981" s="39" t="s">
        <v>2042</v>
      </c>
      <c r="R981" s="40" t="s">
        <v>2043</v>
      </c>
      <c r="S981" s="64">
        <v>1</v>
      </c>
      <c r="T981" s="87" t="s">
        <v>273</v>
      </c>
      <c r="U981" s="77" t="s">
        <v>2042</v>
      </c>
      <c r="V981" s="87">
        <v>580.16999999999996</v>
      </c>
      <c r="W981" s="48">
        <f t="shared" ref="W981:W984" si="231">rv_20</f>
        <v>0.2</v>
      </c>
      <c r="X981" s="68">
        <f t="shared" ref="X981:X1000" si="232">V981-(V981*W981)</f>
        <v>464.13599999999997</v>
      </c>
      <c r="Y981" s="68"/>
      <c r="Z981" s="24"/>
      <c r="AA981" s="24"/>
      <c r="AB981" s="136" t="s">
        <v>24</v>
      </c>
      <c r="AC981" s="128">
        <v>0.38</v>
      </c>
      <c r="AD981" s="150" t="s">
        <v>164</v>
      </c>
      <c r="AE981" s="153" t="s">
        <v>165</v>
      </c>
      <c r="AF981" s="153" t="s">
        <v>166</v>
      </c>
    </row>
    <row r="982" spans="1:32">
      <c r="A982" s="18"/>
      <c r="B982" s="19"/>
      <c r="C982" s="56"/>
      <c r="D982" s="85"/>
      <c r="E982" s="77"/>
      <c r="F982" s="85"/>
      <c r="G982" s="32"/>
      <c r="H982" s="68"/>
      <c r="I982" s="68"/>
      <c r="J982" s="24"/>
      <c r="K982" s="24"/>
      <c r="L982" s="136"/>
      <c r="M982" s="128"/>
      <c r="N982" s="151"/>
      <c r="O982" s="20"/>
      <c r="P982" s="153"/>
      <c r="Q982" s="39" t="s">
        <v>2044</v>
      </c>
      <c r="R982" s="40" t="s">
        <v>2045</v>
      </c>
      <c r="S982" s="64">
        <v>1</v>
      </c>
      <c r="T982" s="87" t="s">
        <v>263</v>
      </c>
      <c r="U982" s="77" t="s">
        <v>2044</v>
      </c>
      <c r="V982" s="87">
        <v>26.66</v>
      </c>
      <c r="W982" s="48">
        <f t="shared" si="231"/>
        <v>0.2</v>
      </c>
      <c r="X982" s="68">
        <f t="shared" si="232"/>
        <v>21.327999999999999</v>
      </c>
      <c r="Y982" s="68"/>
      <c r="Z982" s="24"/>
      <c r="AA982" s="24"/>
      <c r="AB982" s="136" t="s">
        <v>24</v>
      </c>
      <c r="AC982" s="128" t="s">
        <v>24</v>
      </c>
      <c r="AD982" s="150" t="s">
        <v>164</v>
      </c>
      <c r="AE982" s="153" t="s">
        <v>165</v>
      </c>
      <c r="AF982" s="153" t="s">
        <v>166</v>
      </c>
    </row>
    <row r="983" spans="1:32">
      <c r="A983" s="18"/>
      <c r="B983" s="19"/>
      <c r="C983" s="56"/>
      <c r="D983" s="85"/>
      <c r="E983" s="77"/>
      <c r="F983" s="85"/>
      <c r="G983" s="32"/>
      <c r="H983" s="68"/>
      <c r="I983" s="68"/>
      <c r="J983" s="24"/>
      <c r="K983" s="24"/>
      <c r="L983" s="136"/>
      <c r="M983" s="128"/>
      <c r="N983" s="151"/>
      <c r="O983" s="20"/>
      <c r="P983" s="153"/>
      <c r="Q983" s="39" t="s">
        <v>2046</v>
      </c>
      <c r="R983" s="40" t="s">
        <v>2047</v>
      </c>
      <c r="S983" s="64">
        <v>1</v>
      </c>
      <c r="T983" s="87" t="s">
        <v>263</v>
      </c>
      <c r="U983" s="77" t="s">
        <v>2046</v>
      </c>
      <c r="V983" s="87">
        <v>26.66</v>
      </c>
      <c r="W983" s="48">
        <f t="shared" si="231"/>
        <v>0.2</v>
      </c>
      <c r="X983" s="68">
        <f t="shared" si="232"/>
        <v>21.327999999999999</v>
      </c>
      <c r="Y983" s="68"/>
      <c r="Z983" s="24"/>
      <c r="AA983" s="24"/>
      <c r="AB983" s="136" t="s">
        <v>24</v>
      </c>
      <c r="AC983" s="128" t="s">
        <v>24</v>
      </c>
      <c r="AD983" s="150" t="s">
        <v>164</v>
      </c>
      <c r="AE983" s="153" t="s">
        <v>165</v>
      </c>
      <c r="AF983" s="153" t="s">
        <v>166</v>
      </c>
    </row>
    <row r="984" spans="1:32">
      <c r="A984" s="18" t="s">
        <v>2048</v>
      </c>
      <c r="B984" s="19" t="s">
        <v>2049</v>
      </c>
      <c r="C984" s="56">
        <v>1</v>
      </c>
      <c r="D984" s="85" t="s">
        <v>263</v>
      </c>
      <c r="E984" s="77" t="s">
        <v>2048</v>
      </c>
      <c r="F984" s="85">
        <v>20.83</v>
      </c>
      <c r="G984" s="32">
        <f t="shared" ref="G984" si="233">rv_20</f>
        <v>0.2</v>
      </c>
      <c r="H984" s="68">
        <f t="shared" si="230"/>
        <v>16.663999999999998</v>
      </c>
      <c r="I984" s="68"/>
      <c r="J984" s="24"/>
      <c r="K984" s="24"/>
      <c r="L984" s="136" t="s">
        <v>24</v>
      </c>
      <c r="M984" s="128" t="s">
        <v>24</v>
      </c>
      <c r="N984" s="151" t="s">
        <v>164</v>
      </c>
      <c r="O984" s="20" t="s">
        <v>165</v>
      </c>
      <c r="P984" s="153" t="s">
        <v>166</v>
      </c>
      <c r="Q984" s="39" t="s">
        <v>2048</v>
      </c>
      <c r="R984" s="40" t="s">
        <v>2049</v>
      </c>
      <c r="S984" s="64">
        <v>1</v>
      </c>
      <c r="T984" s="87" t="s">
        <v>263</v>
      </c>
      <c r="U984" s="77" t="s">
        <v>2048</v>
      </c>
      <c r="V984" s="87">
        <v>20.83</v>
      </c>
      <c r="W984" s="48">
        <f t="shared" si="231"/>
        <v>0.2</v>
      </c>
      <c r="X984" s="68">
        <f t="shared" si="232"/>
        <v>16.663999999999998</v>
      </c>
      <c r="Y984" s="68"/>
      <c r="Z984" s="24"/>
      <c r="AA984" s="24"/>
      <c r="AB984" s="136" t="s">
        <v>24</v>
      </c>
      <c r="AC984" s="128" t="s">
        <v>24</v>
      </c>
      <c r="AD984" s="150" t="s">
        <v>164</v>
      </c>
      <c r="AE984" s="153" t="s">
        <v>165</v>
      </c>
      <c r="AF984" s="153" t="s">
        <v>166</v>
      </c>
    </row>
    <row r="985" spans="1:32">
      <c r="A985" s="18" t="s">
        <v>2050</v>
      </c>
      <c r="B985" s="19" t="s">
        <v>2051</v>
      </c>
      <c r="C985" s="56">
        <v>1</v>
      </c>
      <c r="D985" s="85" t="s">
        <v>22</v>
      </c>
      <c r="E985" s="77" t="s">
        <v>2050</v>
      </c>
      <c r="F985" s="85">
        <v>165.83</v>
      </c>
      <c r="G985" s="32">
        <f>rv_apple_acc_nodac</f>
        <v>0.02</v>
      </c>
      <c r="H985" s="68">
        <f t="shared" si="230"/>
        <v>162.51340000000002</v>
      </c>
      <c r="I985" s="68"/>
      <c r="J985" s="24"/>
      <c r="K985" s="24"/>
      <c r="L985" s="136" t="s">
        <v>24</v>
      </c>
      <c r="M985" s="128">
        <v>0.05</v>
      </c>
      <c r="N985" s="151" t="s">
        <v>164</v>
      </c>
      <c r="O985" s="20" t="s">
        <v>165</v>
      </c>
      <c r="P985" s="153" t="s">
        <v>166</v>
      </c>
      <c r="Q985" s="39" t="s">
        <v>2050</v>
      </c>
      <c r="R985" s="40" t="s">
        <v>2051</v>
      </c>
      <c r="S985" s="64">
        <v>1</v>
      </c>
      <c r="T985" s="87" t="s">
        <v>22</v>
      </c>
      <c r="U985" s="77" t="s">
        <v>2050</v>
      </c>
      <c r="V985" s="87">
        <v>165.83</v>
      </c>
      <c r="W985" s="48">
        <f>rv_apple_acc_nodac</f>
        <v>0.02</v>
      </c>
      <c r="X985" s="68">
        <f t="shared" si="232"/>
        <v>162.51340000000002</v>
      </c>
      <c r="Y985" s="68"/>
      <c r="Z985" s="24"/>
      <c r="AA985" s="24"/>
      <c r="AB985" s="136" t="s">
        <v>24</v>
      </c>
      <c r="AC985" s="128">
        <v>0.05</v>
      </c>
      <c r="AD985" s="150" t="s">
        <v>164</v>
      </c>
      <c r="AE985" s="153" t="s">
        <v>165</v>
      </c>
      <c r="AF985" s="153" t="s">
        <v>166</v>
      </c>
    </row>
    <row r="986" spans="1:32">
      <c r="A986" s="18" t="s">
        <v>2052</v>
      </c>
      <c r="B986" s="19" t="s">
        <v>2053</v>
      </c>
      <c r="C986" s="56">
        <v>1</v>
      </c>
      <c r="D986" s="85" t="s">
        <v>22</v>
      </c>
      <c r="E986" s="77" t="s">
        <v>2052</v>
      </c>
      <c r="F986" s="85">
        <v>165.83</v>
      </c>
      <c r="G986" s="32">
        <f>rv_apple_acc_nodac</f>
        <v>0.02</v>
      </c>
      <c r="H986" s="68">
        <f t="shared" si="230"/>
        <v>162.51340000000002</v>
      </c>
      <c r="I986" s="68"/>
      <c r="J986" s="24"/>
      <c r="K986" s="24"/>
      <c r="L986" s="136" t="s">
        <v>24</v>
      </c>
      <c r="M986" s="128">
        <v>0.05</v>
      </c>
      <c r="N986" s="151" t="s">
        <v>164</v>
      </c>
      <c r="O986" s="20" t="s">
        <v>165</v>
      </c>
      <c r="P986" s="153" t="s">
        <v>166</v>
      </c>
      <c r="Q986" s="39" t="s">
        <v>2052</v>
      </c>
      <c r="R986" s="40" t="s">
        <v>2053</v>
      </c>
      <c r="S986" s="64">
        <v>1</v>
      </c>
      <c r="T986" s="87" t="s">
        <v>22</v>
      </c>
      <c r="U986" s="77" t="s">
        <v>2052</v>
      </c>
      <c r="V986" s="87">
        <v>165.83</v>
      </c>
      <c r="W986" s="48">
        <f>rv_apple_acc_nodac</f>
        <v>0.02</v>
      </c>
      <c r="X986" s="68">
        <f t="shared" si="232"/>
        <v>162.51340000000002</v>
      </c>
      <c r="Y986" s="68"/>
      <c r="Z986" s="24"/>
      <c r="AA986" s="24"/>
      <c r="AB986" s="136" t="s">
        <v>24</v>
      </c>
      <c r="AC986" s="128">
        <v>0.05</v>
      </c>
      <c r="AD986" s="150" t="s">
        <v>164</v>
      </c>
      <c r="AE986" s="153" t="s">
        <v>165</v>
      </c>
      <c r="AF986" s="153" t="s">
        <v>166</v>
      </c>
    </row>
    <row r="987" spans="1:32">
      <c r="A987" s="18" t="s">
        <v>2054</v>
      </c>
      <c r="B987" s="19" t="s">
        <v>2055</v>
      </c>
      <c r="C987" s="56">
        <v>1</v>
      </c>
      <c r="D987" s="85" t="s">
        <v>22</v>
      </c>
      <c r="E987" s="77" t="s">
        <v>2054</v>
      </c>
      <c r="F987" s="85">
        <v>182.5</v>
      </c>
      <c r="G987" s="32">
        <f>rv_apple_acc_nodac</f>
        <v>0.02</v>
      </c>
      <c r="H987" s="68">
        <f t="shared" si="230"/>
        <v>178.85</v>
      </c>
      <c r="I987" s="68"/>
      <c r="J987" s="24"/>
      <c r="K987" s="24"/>
      <c r="L987" s="136" t="s">
        <v>24</v>
      </c>
      <c r="M987" s="128">
        <v>0.05</v>
      </c>
      <c r="N987" s="151" t="s">
        <v>164</v>
      </c>
      <c r="O987" s="20" t="s">
        <v>165</v>
      </c>
      <c r="P987" s="153" t="s">
        <v>166</v>
      </c>
      <c r="Q987" s="39" t="s">
        <v>2054</v>
      </c>
      <c r="R987" s="40" t="s">
        <v>2055</v>
      </c>
      <c r="S987" s="64">
        <v>1</v>
      </c>
      <c r="T987" s="87" t="s">
        <v>22</v>
      </c>
      <c r="U987" s="77" t="s">
        <v>2054</v>
      </c>
      <c r="V987" s="87">
        <v>182.5</v>
      </c>
      <c r="W987" s="48">
        <f>rv_apple_acc_nodac</f>
        <v>0.02</v>
      </c>
      <c r="X987" s="68">
        <f t="shared" si="232"/>
        <v>178.85</v>
      </c>
      <c r="Y987" s="68"/>
      <c r="Z987" s="24"/>
      <c r="AA987" s="24"/>
      <c r="AB987" s="136" t="s">
        <v>24</v>
      </c>
      <c r="AC987" s="128">
        <v>0.05</v>
      </c>
      <c r="AD987" s="150" t="s">
        <v>164</v>
      </c>
      <c r="AE987" s="153" t="s">
        <v>165</v>
      </c>
      <c r="AF987" s="153" t="s">
        <v>166</v>
      </c>
    </row>
    <row r="988" spans="1:32">
      <c r="A988" s="18" t="s">
        <v>2056</v>
      </c>
      <c r="B988" s="19" t="s">
        <v>2057</v>
      </c>
      <c r="C988" s="56">
        <v>1</v>
      </c>
      <c r="D988" s="85" t="s">
        <v>22</v>
      </c>
      <c r="E988" s="77" t="s">
        <v>2056</v>
      </c>
      <c r="F988" s="85">
        <v>182.5</v>
      </c>
      <c r="G988" s="32">
        <f>rv_apple_acc_nodac</f>
        <v>0.02</v>
      </c>
      <c r="H988" s="68">
        <f t="shared" si="230"/>
        <v>178.85</v>
      </c>
      <c r="I988" s="68"/>
      <c r="J988" s="24"/>
      <c r="K988" s="24"/>
      <c r="L988" s="136" t="s">
        <v>24</v>
      </c>
      <c r="M988" s="128">
        <v>0.05</v>
      </c>
      <c r="N988" s="151" t="s">
        <v>164</v>
      </c>
      <c r="O988" s="20" t="s">
        <v>165</v>
      </c>
      <c r="P988" s="153" t="s">
        <v>166</v>
      </c>
      <c r="Q988" s="39" t="s">
        <v>2056</v>
      </c>
      <c r="R988" s="40" t="s">
        <v>2057</v>
      </c>
      <c r="S988" s="64">
        <v>1</v>
      </c>
      <c r="T988" s="87" t="s">
        <v>22</v>
      </c>
      <c r="U988" s="77" t="s">
        <v>2056</v>
      </c>
      <c r="V988" s="87">
        <v>182.5</v>
      </c>
      <c r="W988" s="48">
        <f>rv_apple_acc_nodac</f>
        <v>0.02</v>
      </c>
      <c r="X988" s="68">
        <f t="shared" si="232"/>
        <v>178.85</v>
      </c>
      <c r="Y988" s="68"/>
      <c r="Z988" s="24"/>
      <c r="AA988" s="24"/>
      <c r="AB988" s="136" t="s">
        <v>24</v>
      </c>
      <c r="AC988" s="128">
        <v>0.05</v>
      </c>
      <c r="AD988" s="150" t="s">
        <v>164</v>
      </c>
      <c r="AE988" s="153" t="s">
        <v>165</v>
      </c>
      <c r="AF988" s="153" t="s">
        <v>166</v>
      </c>
    </row>
    <row r="989" spans="1:32">
      <c r="A989" s="18" t="s">
        <v>2058</v>
      </c>
      <c r="B989" s="19" t="s">
        <v>2059</v>
      </c>
      <c r="C989" s="56">
        <v>1</v>
      </c>
      <c r="D989" s="85" t="s">
        <v>22</v>
      </c>
      <c r="E989" s="77" t="s">
        <v>2058</v>
      </c>
      <c r="F989" s="85">
        <v>112.5</v>
      </c>
      <c r="G989" s="32">
        <f>rv_apple_acc_nodac</f>
        <v>0.02</v>
      </c>
      <c r="H989" s="68">
        <f t="shared" si="230"/>
        <v>110.25</v>
      </c>
      <c r="I989" s="68"/>
      <c r="J989" s="24"/>
      <c r="K989" s="24"/>
      <c r="L989" s="136" t="s">
        <v>24</v>
      </c>
      <c r="M989" s="128">
        <v>0.02</v>
      </c>
      <c r="N989" s="151" t="s">
        <v>164</v>
      </c>
      <c r="O989" s="20" t="s">
        <v>165</v>
      </c>
      <c r="P989" s="153" t="s">
        <v>166</v>
      </c>
      <c r="Q989" s="39" t="s">
        <v>2058</v>
      </c>
      <c r="R989" s="40" t="s">
        <v>2059</v>
      </c>
      <c r="S989" s="64">
        <v>1</v>
      </c>
      <c r="T989" s="87" t="s">
        <v>22</v>
      </c>
      <c r="U989" s="77" t="s">
        <v>2058</v>
      </c>
      <c r="V989" s="87">
        <v>112.5</v>
      </c>
      <c r="W989" s="48">
        <f>rv_apple_acc_nodac</f>
        <v>0.02</v>
      </c>
      <c r="X989" s="68">
        <f t="shared" si="232"/>
        <v>110.25</v>
      </c>
      <c r="Y989" s="68"/>
      <c r="Z989" s="24"/>
      <c r="AA989" s="24"/>
      <c r="AB989" s="136" t="s">
        <v>24</v>
      </c>
      <c r="AC989" s="128">
        <v>0.02</v>
      </c>
      <c r="AD989" s="150" t="s">
        <v>164</v>
      </c>
      <c r="AE989" s="153" t="s">
        <v>165</v>
      </c>
      <c r="AF989" s="153" t="s">
        <v>166</v>
      </c>
    </row>
    <row r="990" spans="1:32">
      <c r="A990" s="39" t="s">
        <v>2060</v>
      </c>
      <c r="B990" s="40" t="s">
        <v>2061</v>
      </c>
      <c r="C990" s="56">
        <v>1</v>
      </c>
      <c r="D990" s="85" t="s">
        <v>22</v>
      </c>
      <c r="E990" s="77" t="s">
        <v>2060</v>
      </c>
      <c r="F990" s="85">
        <v>74.17</v>
      </c>
      <c r="G990" s="32">
        <f t="shared" ref="G990:G996" si="234">rv_apple_acc_ipad</f>
        <v>0.1</v>
      </c>
      <c r="H990" s="68">
        <f t="shared" si="230"/>
        <v>66.753</v>
      </c>
      <c r="I990" s="68"/>
      <c r="J990" s="24"/>
      <c r="K990" s="24"/>
      <c r="L990" s="136" t="s">
        <v>24</v>
      </c>
      <c r="M990" s="128" t="s">
        <v>24</v>
      </c>
      <c r="N990" s="151" t="s">
        <v>164</v>
      </c>
      <c r="O990" s="20" t="s">
        <v>165</v>
      </c>
      <c r="P990" s="153" t="s">
        <v>166</v>
      </c>
      <c r="Q990" s="39" t="s">
        <v>2060</v>
      </c>
      <c r="R990" s="40" t="s">
        <v>2061</v>
      </c>
      <c r="S990" s="64">
        <v>1</v>
      </c>
      <c r="T990" s="87" t="s">
        <v>22</v>
      </c>
      <c r="U990" s="77" t="s">
        <v>2060</v>
      </c>
      <c r="V990" s="87">
        <v>74.17</v>
      </c>
      <c r="W990" s="48">
        <f t="shared" ref="W990:W996" si="235">rv_apple_acc_ipad</f>
        <v>0.1</v>
      </c>
      <c r="X990" s="68">
        <f t="shared" si="232"/>
        <v>66.753</v>
      </c>
      <c r="Y990" s="68"/>
      <c r="Z990" s="24"/>
      <c r="AA990" s="24"/>
      <c r="AB990" s="136" t="s">
        <v>24</v>
      </c>
      <c r="AC990" s="128" t="s">
        <v>24</v>
      </c>
      <c r="AD990" s="150" t="s">
        <v>164</v>
      </c>
      <c r="AE990" s="153" t="s">
        <v>165</v>
      </c>
      <c r="AF990" s="153" t="s">
        <v>166</v>
      </c>
    </row>
    <row r="991" spans="1:32">
      <c r="A991" s="39" t="s">
        <v>2062</v>
      </c>
      <c r="B991" s="40" t="s">
        <v>2063</v>
      </c>
      <c r="C991" s="56">
        <v>1</v>
      </c>
      <c r="D991" s="85" t="s">
        <v>22</v>
      </c>
      <c r="E991" s="77" t="s">
        <v>2062</v>
      </c>
      <c r="F991" s="85">
        <v>74.17</v>
      </c>
      <c r="G991" s="32">
        <f t="shared" si="234"/>
        <v>0.1</v>
      </c>
      <c r="H991" s="68">
        <f t="shared" si="230"/>
        <v>66.753</v>
      </c>
      <c r="I991" s="68"/>
      <c r="J991" s="24"/>
      <c r="K991" s="24"/>
      <c r="L991" s="136" t="s">
        <v>24</v>
      </c>
      <c r="M991" s="128" t="s">
        <v>24</v>
      </c>
      <c r="N991" s="151" t="s">
        <v>164</v>
      </c>
      <c r="O991" s="20" t="s">
        <v>165</v>
      </c>
      <c r="P991" s="153" t="s">
        <v>166</v>
      </c>
      <c r="Q991" s="39" t="s">
        <v>2062</v>
      </c>
      <c r="R991" s="40" t="s">
        <v>2063</v>
      </c>
      <c r="S991" s="64">
        <v>1</v>
      </c>
      <c r="T991" s="87" t="s">
        <v>22</v>
      </c>
      <c r="U991" s="77" t="s">
        <v>2062</v>
      </c>
      <c r="V991" s="87">
        <v>74.17</v>
      </c>
      <c r="W991" s="48">
        <f t="shared" si="235"/>
        <v>0.1</v>
      </c>
      <c r="X991" s="68">
        <f t="shared" si="232"/>
        <v>66.753</v>
      </c>
      <c r="Y991" s="68"/>
      <c r="Z991" s="24"/>
      <c r="AA991" s="24"/>
      <c r="AB991" s="136" t="s">
        <v>24</v>
      </c>
      <c r="AC991" s="128" t="s">
        <v>24</v>
      </c>
      <c r="AD991" s="150" t="s">
        <v>164</v>
      </c>
      <c r="AE991" s="153" t="s">
        <v>165</v>
      </c>
      <c r="AF991" s="153" t="s">
        <v>166</v>
      </c>
    </row>
    <row r="992" spans="1:32">
      <c r="A992" s="39" t="s">
        <v>2064</v>
      </c>
      <c r="B992" s="40" t="s">
        <v>2065</v>
      </c>
      <c r="C992" s="56">
        <v>1</v>
      </c>
      <c r="D992" s="85" t="s">
        <v>22</v>
      </c>
      <c r="E992" s="77" t="s">
        <v>2064</v>
      </c>
      <c r="F992" s="85">
        <v>74.17</v>
      </c>
      <c r="G992" s="32">
        <f t="shared" si="234"/>
        <v>0.1</v>
      </c>
      <c r="H992" s="68">
        <f t="shared" si="230"/>
        <v>66.753</v>
      </c>
      <c r="I992" s="68"/>
      <c r="J992" s="24"/>
      <c r="K992" s="24"/>
      <c r="L992" s="136" t="s">
        <v>24</v>
      </c>
      <c r="M992" s="128" t="s">
        <v>24</v>
      </c>
      <c r="N992" s="151" t="s">
        <v>164</v>
      </c>
      <c r="O992" s="20" t="s">
        <v>165</v>
      </c>
      <c r="P992" s="153" t="s">
        <v>166</v>
      </c>
      <c r="Q992" s="39" t="s">
        <v>2064</v>
      </c>
      <c r="R992" s="40" t="s">
        <v>2065</v>
      </c>
      <c r="S992" s="64">
        <v>1</v>
      </c>
      <c r="T992" s="87" t="s">
        <v>22</v>
      </c>
      <c r="U992" s="77" t="s">
        <v>2064</v>
      </c>
      <c r="V992" s="87">
        <v>74.17</v>
      </c>
      <c r="W992" s="48">
        <f t="shared" si="235"/>
        <v>0.1</v>
      </c>
      <c r="X992" s="68">
        <f t="shared" si="232"/>
        <v>66.753</v>
      </c>
      <c r="Y992" s="68"/>
      <c r="Z992" s="24"/>
      <c r="AA992" s="24"/>
      <c r="AB992" s="136" t="s">
        <v>24</v>
      </c>
      <c r="AC992" s="128" t="s">
        <v>24</v>
      </c>
      <c r="AD992" s="150" t="s">
        <v>164</v>
      </c>
      <c r="AE992" s="153" t="s">
        <v>165</v>
      </c>
      <c r="AF992" s="153" t="s">
        <v>166</v>
      </c>
    </row>
    <row r="993" spans="1:32">
      <c r="A993" s="39" t="s">
        <v>2066</v>
      </c>
      <c r="B993" s="40" t="s">
        <v>2067</v>
      </c>
      <c r="C993" s="56">
        <v>1</v>
      </c>
      <c r="D993" s="85" t="s">
        <v>22</v>
      </c>
      <c r="E993" s="77" t="s">
        <v>2066</v>
      </c>
      <c r="F993" s="85">
        <v>99.17</v>
      </c>
      <c r="G993" s="32">
        <f t="shared" si="234"/>
        <v>0.1</v>
      </c>
      <c r="H993" s="68">
        <f t="shared" si="230"/>
        <v>89.253</v>
      </c>
      <c r="I993" s="68"/>
      <c r="J993" s="24"/>
      <c r="K993" s="24"/>
      <c r="L993" s="136" t="s">
        <v>24</v>
      </c>
      <c r="M993" s="128" t="s">
        <v>24</v>
      </c>
      <c r="N993" s="151" t="s">
        <v>164</v>
      </c>
      <c r="O993" s="20" t="s">
        <v>165</v>
      </c>
      <c r="P993" s="153" t="s">
        <v>166</v>
      </c>
      <c r="Q993" s="39" t="s">
        <v>2066</v>
      </c>
      <c r="R993" s="40" t="s">
        <v>2067</v>
      </c>
      <c r="S993" s="64">
        <v>1</v>
      </c>
      <c r="T993" s="87" t="s">
        <v>22</v>
      </c>
      <c r="U993" s="77" t="s">
        <v>2066</v>
      </c>
      <c r="V993" s="87">
        <v>99.17</v>
      </c>
      <c r="W993" s="48">
        <f t="shared" si="235"/>
        <v>0.1</v>
      </c>
      <c r="X993" s="68">
        <f t="shared" si="232"/>
        <v>89.253</v>
      </c>
      <c r="Y993" s="68"/>
      <c r="Z993" s="24"/>
      <c r="AA993" s="24"/>
      <c r="AB993" s="136" t="s">
        <v>24</v>
      </c>
      <c r="AC993" s="128" t="s">
        <v>24</v>
      </c>
      <c r="AD993" s="150" t="s">
        <v>164</v>
      </c>
      <c r="AE993" s="153" t="s">
        <v>165</v>
      </c>
      <c r="AF993" s="153" t="s">
        <v>166</v>
      </c>
    </row>
    <row r="994" spans="1:32">
      <c r="A994" s="39" t="s">
        <v>2068</v>
      </c>
      <c r="B994" s="40" t="s">
        <v>2069</v>
      </c>
      <c r="C994" s="56">
        <v>1</v>
      </c>
      <c r="D994" s="85" t="s">
        <v>22</v>
      </c>
      <c r="E994" s="77" t="s">
        <v>2068</v>
      </c>
      <c r="F994" s="85">
        <v>99.17</v>
      </c>
      <c r="G994" s="32">
        <f t="shared" si="234"/>
        <v>0.1</v>
      </c>
      <c r="H994" s="68">
        <f t="shared" si="230"/>
        <v>89.253</v>
      </c>
      <c r="I994" s="68"/>
      <c r="J994" s="24"/>
      <c r="K994" s="24"/>
      <c r="L994" s="136" t="s">
        <v>24</v>
      </c>
      <c r="M994" s="128" t="s">
        <v>24</v>
      </c>
      <c r="N994" s="151" t="s">
        <v>164</v>
      </c>
      <c r="O994" s="20" t="s">
        <v>165</v>
      </c>
      <c r="P994" s="153" t="s">
        <v>166</v>
      </c>
      <c r="Q994" s="39" t="s">
        <v>2068</v>
      </c>
      <c r="R994" s="40" t="s">
        <v>2069</v>
      </c>
      <c r="S994" s="64">
        <v>1</v>
      </c>
      <c r="T994" s="87" t="s">
        <v>22</v>
      </c>
      <c r="U994" s="77" t="s">
        <v>2068</v>
      </c>
      <c r="V994" s="87">
        <v>99.17</v>
      </c>
      <c r="W994" s="48">
        <f t="shared" si="235"/>
        <v>0.1</v>
      </c>
      <c r="X994" s="68">
        <f t="shared" si="232"/>
        <v>89.253</v>
      </c>
      <c r="Y994" s="68"/>
      <c r="Z994" s="24"/>
      <c r="AA994" s="24"/>
      <c r="AB994" s="136" t="s">
        <v>24</v>
      </c>
      <c r="AC994" s="128" t="s">
        <v>24</v>
      </c>
      <c r="AD994" s="150" t="s">
        <v>164</v>
      </c>
      <c r="AE994" s="153" t="s">
        <v>165</v>
      </c>
      <c r="AF994" s="153" t="s">
        <v>166</v>
      </c>
    </row>
    <row r="995" spans="1:32">
      <c r="A995" s="39" t="s">
        <v>2070</v>
      </c>
      <c r="B995" s="40" t="s">
        <v>2071</v>
      </c>
      <c r="C995" s="56">
        <v>1</v>
      </c>
      <c r="D995" s="85" t="s">
        <v>22</v>
      </c>
      <c r="E995" s="77" t="s">
        <v>2070</v>
      </c>
      <c r="F995" s="85">
        <v>37.5</v>
      </c>
      <c r="G995" s="32">
        <f t="shared" si="234"/>
        <v>0.1</v>
      </c>
      <c r="H995" s="68">
        <f t="shared" si="230"/>
        <v>33.75</v>
      </c>
      <c r="I995" s="68"/>
      <c r="J995" s="24"/>
      <c r="K995" s="24"/>
      <c r="L995" s="136" t="s">
        <v>24</v>
      </c>
      <c r="M995" s="128">
        <v>0.01</v>
      </c>
      <c r="N995" s="151" t="s">
        <v>164</v>
      </c>
      <c r="O995" s="20" t="s">
        <v>165</v>
      </c>
      <c r="P995" s="153" t="s">
        <v>166</v>
      </c>
      <c r="Q995" s="39" t="s">
        <v>2070</v>
      </c>
      <c r="R995" s="40" t="s">
        <v>2071</v>
      </c>
      <c r="S995" s="64">
        <v>1</v>
      </c>
      <c r="T995" s="87" t="s">
        <v>22</v>
      </c>
      <c r="U995" s="77" t="s">
        <v>2070</v>
      </c>
      <c r="V995" s="87">
        <v>37.5</v>
      </c>
      <c r="W995" s="48">
        <f t="shared" si="235"/>
        <v>0.1</v>
      </c>
      <c r="X995" s="68">
        <f t="shared" si="232"/>
        <v>33.75</v>
      </c>
      <c r="Y995" s="68"/>
      <c r="Z995" s="24"/>
      <c r="AA995" s="24"/>
      <c r="AB995" s="136" t="s">
        <v>24</v>
      </c>
      <c r="AC995" s="128">
        <v>0.01</v>
      </c>
      <c r="AD995" s="150" t="s">
        <v>164</v>
      </c>
      <c r="AE995" s="153" t="s">
        <v>165</v>
      </c>
      <c r="AF995" s="153" t="s">
        <v>166</v>
      </c>
    </row>
    <row r="996" spans="1:32">
      <c r="A996" s="18" t="s">
        <v>2072</v>
      </c>
      <c r="B996" s="19" t="s">
        <v>2073</v>
      </c>
      <c r="C996" s="56">
        <v>1</v>
      </c>
      <c r="D996" s="85" t="s">
        <v>22</v>
      </c>
      <c r="E996" s="77" t="s">
        <v>2072</v>
      </c>
      <c r="F996" s="85">
        <v>8.33</v>
      </c>
      <c r="G996" s="32">
        <f t="shared" si="234"/>
        <v>0.1</v>
      </c>
      <c r="H996" s="68">
        <f t="shared" si="230"/>
        <v>7.4969999999999999</v>
      </c>
      <c r="I996" s="68"/>
      <c r="J996" s="24"/>
      <c r="K996" s="24"/>
      <c r="L996" s="136" t="s">
        <v>24</v>
      </c>
      <c r="M996" s="128">
        <v>0.01</v>
      </c>
      <c r="N996" s="151" t="s">
        <v>164</v>
      </c>
      <c r="O996" s="20" t="s">
        <v>165</v>
      </c>
      <c r="P996" s="153" t="s">
        <v>166</v>
      </c>
      <c r="Q996" s="39" t="s">
        <v>2072</v>
      </c>
      <c r="R996" s="40" t="s">
        <v>2073</v>
      </c>
      <c r="S996" s="64">
        <v>1</v>
      </c>
      <c r="T996" s="87" t="s">
        <v>22</v>
      </c>
      <c r="U996" s="77" t="s">
        <v>2072</v>
      </c>
      <c r="V996" s="87">
        <v>8.33</v>
      </c>
      <c r="W996" s="48">
        <f t="shared" si="235"/>
        <v>0.1</v>
      </c>
      <c r="X996" s="68">
        <f t="shared" si="232"/>
        <v>7.4969999999999999</v>
      </c>
      <c r="Y996" s="68"/>
      <c r="Z996" s="24"/>
      <c r="AA996" s="24"/>
      <c r="AB996" s="136" t="s">
        <v>24</v>
      </c>
      <c r="AC996" s="128">
        <v>0.01</v>
      </c>
      <c r="AD996" s="150" t="s">
        <v>164</v>
      </c>
      <c r="AE996" s="153" t="s">
        <v>165</v>
      </c>
      <c r="AF996" s="153" t="s">
        <v>166</v>
      </c>
    </row>
    <row r="997" spans="1:32">
      <c r="A997" s="18" t="s">
        <v>2074</v>
      </c>
      <c r="B997" s="19" t="s">
        <v>2075</v>
      </c>
      <c r="C997" s="56">
        <v>1</v>
      </c>
      <c r="D997" s="85" t="s">
        <v>22</v>
      </c>
      <c r="E997" s="77" t="s">
        <v>2074</v>
      </c>
      <c r="F997" s="85">
        <v>20.83</v>
      </c>
      <c r="G997" s="32">
        <f>rv_apple_acc_mac</f>
        <v>0.17</v>
      </c>
      <c r="H997" s="68">
        <f t="shared" si="230"/>
        <v>17.288899999999998</v>
      </c>
      <c r="I997" s="68"/>
      <c r="J997" s="24"/>
      <c r="K997" s="24"/>
      <c r="L997" s="136" t="s">
        <v>24</v>
      </c>
      <c r="M997" s="128">
        <v>0.01</v>
      </c>
      <c r="N997" s="151" t="s">
        <v>164</v>
      </c>
      <c r="O997" s="20" t="s">
        <v>165</v>
      </c>
      <c r="P997" s="153" t="s">
        <v>166</v>
      </c>
      <c r="Q997" s="39" t="s">
        <v>2074</v>
      </c>
      <c r="R997" s="40" t="s">
        <v>2075</v>
      </c>
      <c r="S997" s="64">
        <v>1</v>
      </c>
      <c r="T997" s="87" t="s">
        <v>22</v>
      </c>
      <c r="U997" s="77" t="s">
        <v>2074</v>
      </c>
      <c r="V997" s="87">
        <v>20.83</v>
      </c>
      <c r="W997" s="48">
        <f>rv_apple_acc_mac</f>
        <v>0.17</v>
      </c>
      <c r="X997" s="68">
        <f t="shared" si="232"/>
        <v>17.288899999999998</v>
      </c>
      <c r="Y997" s="68"/>
      <c r="Z997" s="24"/>
      <c r="AA997" s="24"/>
      <c r="AB997" s="136" t="s">
        <v>24</v>
      </c>
      <c r="AC997" s="128">
        <v>0.01</v>
      </c>
      <c r="AD997" s="150" t="s">
        <v>164</v>
      </c>
      <c r="AE997" s="153" t="s">
        <v>165</v>
      </c>
      <c r="AF997" s="153" t="s">
        <v>166</v>
      </c>
    </row>
    <row r="998" spans="1:32">
      <c r="A998" s="18" t="s">
        <v>2076</v>
      </c>
      <c r="B998" s="19" t="s">
        <v>2077</v>
      </c>
      <c r="C998" s="56">
        <v>1</v>
      </c>
      <c r="D998" s="85" t="s">
        <v>22</v>
      </c>
      <c r="E998" s="77" t="s">
        <v>2076</v>
      </c>
      <c r="F998" s="85">
        <v>29.17</v>
      </c>
      <c r="G998" s="32">
        <f>rv_apple_acc_ipad</f>
        <v>0.1</v>
      </c>
      <c r="H998" s="68">
        <f t="shared" si="230"/>
        <v>26.253</v>
      </c>
      <c r="I998" s="68"/>
      <c r="J998" s="24"/>
      <c r="K998" s="24"/>
      <c r="L998" s="136" t="s">
        <v>24</v>
      </c>
      <c r="M998" s="128">
        <v>0.02</v>
      </c>
      <c r="N998" s="151" t="s">
        <v>164</v>
      </c>
      <c r="O998" s="20" t="s">
        <v>165</v>
      </c>
      <c r="P998" s="153" t="s">
        <v>166</v>
      </c>
      <c r="Q998" s="39" t="s">
        <v>2076</v>
      </c>
      <c r="R998" s="40" t="s">
        <v>2077</v>
      </c>
      <c r="S998" s="64">
        <v>1</v>
      </c>
      <c r="T998" s="87" t="s">
        <v>22</v>
      </c>
      <c r="U998" s="77" t="s">
        <v>2076</v>
      </c>
      <c r="V998" s="87">
        <v>29.17</v>
      </c>
      <c r="W998" s="48">
        <f>rv_apple_acc_ipad</f>
        <v>0.1</v>
      </c>
      <c r="X998" s="68">
        <f t="shared" si="232"/>
        <v>26.253</v>
      </c>
      <c r="Y998" s="68"/>
      <c r="Z998" s="24"/>
      <c r="AA998" s="24"/>
      <c r="AB998" s="136" t="s">
        <v>24</v>
      </c>
      <c r="AC998" s="128">
        <v>0.02</v>
      </c>
      <c r="AD998" s="150" t="s">
        <v>164</v>
      </c>
      <c r="AE998" s="153" t="s">
        <v>165</v>
      </c>
      <c r="AF998" s="153" t="s">
        <v>166</v>
      </c>
    </row>
    <row r="999" spans="1:32">
      <c r="A999" s="18" t="s">
        <v>2078</v>
      </c>
      <c r="B999" s="19" t="s">
        <v>2079</v>
      </c>
      <c r="C999" s="56">
        <v>1</v>
      </c>
      <c r="D999" s="85" t="s">
        <v>225</v>
      </c>
      <c r="E999" s="77" t="s">
        <v>2078</v>
      </c>
      <c r="F999" s="85">
        <v>129</v>
      </c>
      <c r="G999" s="32">
        <f>rv_20</f>
        <v>0.2</v>
      </c>
      <c r="H999" s="68">
        <f t="shared" si="230"/>
        <v>103.2</v>
      </c>
      <c r="I999" s="68"/>
      <c r="J999" s="24"/>
      <c r="K999" s="24"/>
      <c r="L999" s="136" t="s">
        <v>24</v>
      </c>
      <c r="M999" s="128" t="s">
        <v>24</v>
      </c>
      <c r="N999" s="151" t="s">
        <v>164</v>
      </c>
      <c r="O999" s="20" t="s">
        <v>165</v>
      </c>
      <c r="P999" s="153" t="s">
        <v>166</v>
      </c>
      <c r="Q999" s="39" t="s">
        <v>2078</v>
      </c>
      <c r="R999" s="40" t="s">
        <v>2079</v>
      </c>
      <c r="S999" s="64">
        <v>1</v>
      </c>
      <c r="T999" s="87" t="s">
        <v>225</v>
      </c>
      <c r="U999" s="77" t="s">
        <v>2078</v>
      </c>
      <c r="V999" s="87">
        <v>129</v>
      </c>
      <c r="W999" s="48">
        <f>rv_20</f>
        <v>0.2</v>
      </c>
      <c r="X999" s="68">
        <f t="shared" si="232"/>
        <v>103.2</v>
      </c>
      <c r="Y999" s="68"/>
      <c r="Z999" s="24"/>
      <c r="AA999" s="24"/>
      <c r="AB999" s="136" t="s">
        <v>24</v>
      </c>
      <c r="AC999" s="128" t="s">
        <v>24</v>
      </c>
      <c r="AD999" s="150" t="s">
        <v>164</v>
      </c>
      <c r="AE999" s="153" t="s">
        <v>165</v>
      </c>
      <c r="AF999" s="153" t="s">
        <v>166</v>
      </c>
    </row>
    <row r="1000" spans="1:32">
      <c r="A1000" s="18" t="s">
        <v>2080</v>
      </c>
      <c r="B1000" s="19" t="s">
        <v>2081</v>
      </c>
      <c r="C1000" s="56">
        <v>1</v>
      </c>
      <c r="D1000" s="85" t="s">
        <v>225</v>
      </c>
      <c r="E1000" s="77" t="s">
        <v>2080</v>
      </c>
      <c r="F1000" s="85">
        <v>349</v>
      </c>
      <c r="G1000" s="32">
        <f>rv_20</f>
        <v>0.2</v>
      </c>
      <c r="H1000" s="68">
        <f t="shared" si="230"/>
        <v>279.2</v>
      </c>
      <c r="I1000" s="68"/>
      <c r="J1000" s="24"/>
      <c r="K1000" s="24"/>
      <c r="L1000" s="136" t="s">
        <v>24</v>
      </c>
      <c r="M1000" s="128" t="s">
        <v>24</v>
      </c>
      <c r="N1000" s="151" t="s">
        <v>164</v>
      </c>
      <c r="O1000" s="20" t="s">
        <v>165</v>
      </c>
      <c r="P1000" s="153" t="s">
        <v>166</v>
      </c>
      <c r="Q1000" s="39" t="s">
        <v>2080</v>
      </c>
      <c r="R1000" s="40" t="s">
        <v>2081</v>
      </c>
      <c r="S1000" s="64">
        <v>1</v>
      </c>
      <c r="T1000" s="87" t="s">
        <v>225</v>
      </c>
      <c r="U1000" s="77" t="s">
        <v>2080</v>
      </c>
      <c r="V1000" s="87">
        <v>349</v>
      </c>
      <c r="W1000" s="48">
        <f>rv_20</f>
        <v>0.2</v>
      </c>
      <c r="X1000" s="68">
        <f t="shared" si="232"/>
        <v>279.2</v>
      </c>
      <c r="Y1000" s="68"/>
      <c r="Z1000" s="24"/>
      <c r="AA1000" s="24"/>
      <c r="AB1000" s="136" t="s">
        <v>24</v>
      </c>
      <c r="AC1000" s="128" t="s">
        <v>24</v>
      </c>
      <c r="AD1000" s="150" t="s">
        <v>164</v>
      </c>
      <c r="AE1000" s="153" t="s">
        <v>165</v>
      </c>
      <c r="AF1000" s="153" t="s">
        <v>166</v>
      </c>
    </row>
    <row r="1001" spans="1:32">
      <c r="A1001" s="18" t="s">
        <v>2082</v>
      </c>
      <c r="B1001" s="19" t="s">
        <v>2083</v>
      </c>
      <c r="C1001" s="56">
        <v>1</v>
      </c>
      <c r="D1001" s="85" t="s">
        <v>29</v>
      </c>
      <c r="E1001" s="77" t="s">
        <v>2082</v>
      </c>
      <c r="F1001" s="85"/>
      <c r="G1001" s="32"/>
      <c r="H1001" s="68">
        <v>8</v>
      </c>
      <c r="I1001" s="68"/>
      <c r="J1001" s="24"/>
      <c r="K1001" s="24"/>
      <c r="L1001" s="136" t="s">
        <v>24</v>
      </c>
      <c r="M1001" s="128" t="s">
        <v>24</v>
      </c>
      <c r="N1001" s="151" t="s">
        <v>164</v>
      </c>
      <c r="O1001" s="20" t="s">
        <v>1855</v>
      </c>
      <c r="P1001" s="153" t="s">
        <v>166</v>
      </c>
      <c r="Q1001" s="39" t="s">
        <v>2082</v>
      </c>
      <c r="R1001" s="40" t="s">
        <v>2083</v>
      </c>
      <c r="S1001" s="64">
        <v>1</v>
      </c>
      <c r="T1001" s="87" t="s">
        <v>29</v>
      </c>
      <c r="U1001" s="77" t="s">
        <v>2082</v>
      </c>
      <c r="V1001" s="87"/>
      <c r="W1001" s="48"/>
      <c r="X1001" s="68">
        <v>8</v>
      </c>
      <c r="Y1001" s="68"/>
      <c r="Z1001" s="24"/>
      <c r="AA1001" s="24"/>
      <c r="AB1001" s="136" t="s">
        <v>24</v>
      </c>
      <c r="AC1001" s="128" t="s">
        <v>24</v>
      </c>
      <c r="AD1001" s="150" t="s">
        <v>164</v>
      </c>
      <c r="AE1001" s="153" t="s">
        <v>1855</v>
      </c>
      <c r="AF1001" s="153" t="s">
        <v>166</v>
      </c>
    </row>
    <row r="1002" spans="1:32">
      <c r="A1002" s="18" t="s">
        <v>2084</v>
      </c>
      <c r="B1002" s="19" t="s">
        <v>2085</v>
      </c>
      <c r="C1002" s="56">
        <v>1</v>
      </c>
      <c r="D1002" s="85" t="s">
        <v>29</v>
      </c>
      <c r="E1002" s="77" t="s">
        <v>2084</v>
      </c>
      <c r="F1002" s="85"/>
      <c r="G1002" s="32"/>
      <c r="H1002" s="68">
        <v>8</v>
      </c>
      <c r="I1002" s="68"/>
      <c r="J1002" s="24"/>
      <c r="K1002" s="24"/>
      <c r="L1002" s="136" t="s">
        <v>24</v>
      </c>
      <c r="M1002" s="128" t="s">
        <v>24</v>
      </c>
      <c r="N1002" s="151" t="s">
        <v>164</v>
      </c>
      <c r="O1002" s="20" t="s">
        <v>1855</v>
      </c>
      <c r="P1002" s="153" t="s">
        <v>166</v>
      </c>
      <c r="Q1002" s="39" t="s">
        <v>2084</v>
      </c>
      <c r="R1002" s="40" t="s">
        <v>2085</v>
      </c>
      <c r="S1002" s="64">
        <v>1</v>
      </c>
      <c r="T1002" s="87" t="s">
        <v>29</v>
      </c>
      <c r="U1002" s="77" t="s">
        <v>2084</v>
      </c>
      <c r="V1002" s="87"/>
      <c r="W1002" s="48"/>
      <c r="X1002" s="68">
        <v>8</v>
      </c>
      <c r="Y1002" s="68"/>
      <c r="Z1002" s="24"/>
      <c r="AA1002" s="24"/>
      <c r="AB1002" s="136" t="s">
        <v>24</v>
      </c>
      <c r="AC1002" s="128" t="s">
        <v>24</v>
      </c>
      <c r="AD1002" s="150" t="s">
        <v>164</v>
      </c>
      <c r="AE1002" s="153" t="s">
        <v>1855</v>
      </c>
      <c r="AF1002" s="153" t="s">
        <v>166</v>
      </c>
    </row>
    <row r="1003" spans="1:32">
      <c r="A1003" s="18" t="s">
        <v>2086</v>
      </c>
      <c r="B1003" s="19" t="s">
        <v>2087</v>
      </c>
      <c r="C1003" s="56">
        <v>1</v>
      </c>
      <c r="D1003" s="85" t="s">
        <v>29</v>
      </c>
      <c r="E1003" s="77" t="s">
        <v>2086</v>
      </c>
      <c r="F1003" s="85"/>
      <c r="G1003" s="32"/>
      <c r="H1003" s="68">
        <v>8</v>
      </c>
      <c r="I1003" s="68"/>
      <c r="J1003" s="24"/>
      <c r="K1003" s="24"/>
      <c r="L1003" s="136" t="s">
        <v>24</v>
      </c>
      <c r="M1003" s="128" t="s">
        <v>24</v>
      </c>
      <c r="N1003" s="151" t="s">
        <v>164</v>
      </c>
      <c r="O1003" s="20" t="s">
        <v>1855</v>
      </c>
      <c r="P1003" s="153" t="s">
        <v>166</v>
      </c>
      <c r="Q1003" s="39" t="s">
        <v>2086</v>
      </c>
      <c r="R1003" s="40" t="s">
        <v>2087</v>
      </c>
      <c r="S1003" s="64">
        <v>1</v>
      </c>
      <c r="T1003" s="87" t="s">
        <v>29</v>
      </c>
      <c r="U1003" s="77" t="s">
        <v>2086</v>
      </c>
      <c r="V1003" s="87"/>
      <c r="W1003" s="48"/>
      <c r="X1003" s="68">
        <v>8</v>
      </c>
      <c r="Y1003" s="68"/>
      <c r="Z1003" s="24"/>
      <c r="AA1003" s="24"/>
      <c r="AB1003" s="136" t="s">
        <v>24</v>
      </c>
      <c r="AC1003" s="128" t="s">
        <v>24</v>
      </c>
      <c r="AD1003" s="150" t="s">
        <v>164</v>
      </c>
      <c r="AE1003" s="153" t="s">
        <v>1855</v>
      </c>
      <c r="AF1003" s="153" t="s">
        <v>166</v>
      </c>
    </row>
    <row r="1004" spans="1:32">
      <c r="A1004" s="18" t="s">
        <v>2088</v>
      </c>
      <c r="B1004" s="19" t="s">
        <v>2089</v>
      </c>
      <c r="C1004" s="56">
        <v>1</v>
      </c>
      <c r="D1004" s="85" t="s">
        <v>273</v>
      </c>
      <c r="E1004" s="77" t="s">
        <v>2088</v>
      </c>
      <c r="F1004" s="85">
        <v>3742.83</v>
      </c>
      <c r="G1004" s="32">
        <f t="shared" ref="G1004:G1021" si="236">rv_20</f>
        <v>0.2</v>
      </c>
      <c r="H1004" s="68">
        <f t="shared" ref="H1004:H1030" si="237">F1004-(F1004*G1004)</f>
        <v>2994.2640000000001</v>
      </c>
      <c r="I1004" s="68"/>
      <c r="J1004" s="24"/>
      <c r="K1004" s="24"/>
      <c r="L1004" s="136" t="s">
        <v>24</v>
      </c>
      <c r="M1004" s="128">
        <v>1.67</v>
      </c>
      <c r="N1004" s="151" t="s">
        <v>164</v>
      </c>
      <c r="O1004" s="20" t="s">
        <v>165</v>
      </c>
      <c r="P1004" s="153" t="s">
        <v>254</v>
      </c>
      <c r="Q1004" s="39" t="s">
        <v>2088</v>
      </c>
      <c r="R1004" s="40" t="s">
        <v>2089</v>
      </c>
      <c r="S1004" s="64">
        <v>1</v>
      </c>
      <c r="T1004" s="87" t="s">
        <v>273</v>
      </c>
      <c r="U1004" s="77" t="s">
        <v>2088</v>
      </c>
      <c r="V1004" s="87">
        <v>3742.83</v>
      </c>
      <c r="W1004" s="48">
        <f t="shared" ref="W1004:W1021" si="238">rv_20</f>
        <v>0.2</v>
      </c>
      <c r="X1004" s="68">
        <f t="shared" ref="X1004:X1025" si="239">V1004-(V1004*W1004)</f>
        <v>2994.2640000000001</v>
      </c>
      <c r="Y1004" s="68"/>
      <c r="Z1004" s="24"/>
      <c r="AA1004" s="24"/>
      <c r="AB1004" s="136" t="s">
        <v>24</v>
      </c>
      <c r="AC1004" s="128">
        <v>1.67</v>
      </c>
      <c r="AD1004" s="150" t="s">
        <v>164</v>
      </c>
      <c r="AE1004" s="153" t="s">
        <v>165</v>
      </c>
      <c r="AF1004" s="153" t="s">
        <v>254</v>
      </c>
    </row>
    <row r="1005" spans="1:32">
      <c r="A1005" s="18" t="s">
        <v>2090</v>
      </c>
      <c r="B1005" s="19" t="s">
        <v>2091</v>
      </c>
      <c r="C1005" s="56">
        <v>1</v>
      </c>
      <c r="D1005" s="85" t="s">
        <v>273</v>
      </c>
      <c r="E1005" s="77" t="s">
        <v>2090</v>
      </c>
      <c r="F1005" s="85">
        <v>4502.17</v>
      </c>
      <c r="G1005" s="32">
        <f t="shared" si="236"/>
        <v>0.2</v>
      </c>
      <c r="H1005" s="68">
        <f t="shared" si="237"/>
        <v>3601.7359999999999</v>
      </c>
      <c r="I1005" s="68"/>
      <c r="J1005" s="24"/>
      <c r="K1005" s="24"/>
      <c r="L1005" s="136" t="s">
        <v>24</v>
      </c>
      <c r="M1005" s="128">
        <v>1.67</v>
      </c>
      <c r="N1005" s="151" t="s">
        <v>164</v>
      </c>
      <c r="O1005" s="20" t="s">
        <v>165</v>
      </c>
      <c r="P1005" s="153" t="s">
        <v>254</v>
      </c>
      <c r="Q1005" s="39" t="s">
        <v>2090</v>
      </c>
      <c r="R1005" s="40" t="s">
        <v>2091</v>
      </c>
      <c r="S1005" s="64">
        <v>1</v>
      </c>
      <c r="T1005" s="87" t="s">
        <v>273</v>
      </c>
      <c r="U1005" s="77" t="s">
        <v>2090</v>
      </c>
      <c r="V1005" s="87">
        <v>4502.17</v>
      </c>
      <c r="W1005" s="48">
        <f t="shared" si="238"/>
        <v>0.2</v>
      </c>
      <c r="X1005" s="68">
        <f t="shared" si="239"/>
        <v>3601.7359999999999</v>
      </c>
      <c r="Y1005" s="68"/>
      <c r="Z1005" s="24"/>
      <c r="AA1005" s="24"/>
      <c r="AB1005" s="136" t="s">
        <v>24</v>
      </c>
      <c r="AC1005" s="128">
        <v>1.67</v>
      </c>
      <c r="AD1005" s="150" t="s">
        <v>164</v>
      </c>
      <c r="AE1005" s="153" t="s">
        <v>165</v>
      </c>
      <c r="AF1005" s="153" t="s">
        <v>254</v>
      </c>
    </row>
    <row r="1006" spans="1:32">
      <c r="A1006" s="18" t="s">
        <v>2092</v>
      </c>
      <c r="B1006" s="19" t="s">
        <v>2093</v>
      </c>
      <c r="C1006" s="56">
        <v>1</v>
      </c>
      <c r="D1006" s="85" t="s">
        <v>273</v>
      </c>
      <c r="E1006" s="77" t="s">
        <v>2092</v>
      </c>
      <c r="F1006" s="85">
        <v>5769.17</v>
      </c>
      <c r="G1006" s="32">
        <f t="shared" si="236"/>
        <v>0.2</v>
      </c>
      <c r="H1006" s="68">
        <f t="shared" si="237"/>
        <v>4615.3360000000002</v>
      </c>
      <c r="I1006" s="68"/>
      <c r="J1006" s="24"/>
      <c r="K1006" s="24"/>
      <c r="L1006" s="136" t="s">
        <v>24</v>
      </c>
      <c r="M1006" s="128">
        <v>1.67</v>
      </c>
      <c r="N1006" s="151" t="s">
        <v>164</v>
      </c>
      <c r="O1006" s="20" t="s">
        <v>165</v>
      </c>
      <c r="P1006" s="153" t="s">
        <v>254</v>
      </c>
      <c r="Q1006" s="39" t="s">
        <v>2092</v>
      </c>
      <c r="R1006" s="40" t="s">
        <v>2093</v>
      </c>
      <c r="S1006" s="64">
        <v>1</v>
      </c>
      <c r="T1006" s="87" t="s">
        <v>273</v>
      </c>
      <c r="U1006" s="77" t="s">
        <v>2092</v>
      </c>
      <c r="V1006" s="87">
        <v>5769.17</v>
      </c>
      <c r="W1006" s="48">
        <f t="shared" si="238"/>
        <v>0.2</v>
      </c>
      <c r="X1006" s="68">
        <f t="shared" si="239"/>
        <v>4615.3360000000002</v>
      </c>
      <c r="Y1006" s="68"/>
      <c r="Z1006" s="24"/>
      <c r="AA1006" s="24"/>
      <c r="AB1006" s="136" t="s">
        <v>24</v>
      </c>
      <c r="AC1006" s="128">
        <v>1.67</v>
      </c>
      <c r="AD1006" s="150" t="s">
        <v>164</v>
      </c>
      <c r="AE1006" s="153" t="s">
        <v>165</v>
      </c>
      <c r="AF1006" s="153" t="s">
        <v>254</v>
      </c>
    </row>
    <row r="1007" spans="1:32">
      <c r="A1007" s="18" t="s">
        <v>2094</v>
      </c>
      <c r="B1007" s="19" t="s">
        <v>2095</v>
      </c>
      <c r="C1007" s="56">
        <v>1</v>
      </c>
      <c r="D1007" s="85" t="s">
        <v>273</v>
      </c>
      <c r="E1007" s="77" t="s">
        <v>2094</v>
      </c>
      <c r="F1007" s="85">
        <v>1024.17</v>
      </c>
      <c r="G1007" s="32">
        <f t="shared" si="236"/>
        <v>0.2</v>
      </c>
      <c r="H1007" s="68">
        <f t="shared" si="237"/>
        <v>819.33600000000001</v>
      </c>
      <c r="I1007" s="68"/>
      <c r="J1007" s="24"/>
      <c r="K1007" s="24"/>
      <c r="L1007" s="136" t="s">
        <v>24</v>
      </c>
      <c r="M1007" s="128">
        <v>0.63</v>
      </c>
      <c r="N1007" s="151" t="s">
        <v>164</v>
      </c>
      <c r="O1007" s="20" t="s">
        <v>165</v>
      </c>
      <c r="P1007" s="153" t="s">
        <v>254</v>
      </c>
      <c r="Q1007" s="39" t="s">
        <v>2094</v>
      </c>
      <c r="R1007" s="40" t="s">
        <v>2095</v>
      </c>
      <c r="S1007" s="64">
        <v>1</v>
      </c>
      <c r="T1007" s="87" t="s">
        <v>273</v>
      </c>
      <c r="U1007" s="77" t="s">
        <v>2094</v>
      </c>
      <c r="V1007" s="87">
        <v>1024.17</v>
      </c>
      <c r="W1007" s="48">
        <f t="shared" si="238"/>
        <v>0.2</v>
      </c>
      <c r="X1007" s="68">
        <f t="shared" si="239"/>
        <v>819.33600000000001</v>
      </c>
      <c r="Y1007" s="68"/>
      <c r="Z1007" s="24"/>
      <c r="AA1007" s="24"/>
      <c r="AB1007" s="136" t="s">
        <v>24</v>
      </c>
      <c r="AC1007" s="128">
        <v>0.63</v>
      </c>
      <c r="AD1007" s="150" t="s">
        <v>164</v>
      </c>
      <c r="AE1007" s="153" t="s">
        <v>165</v>
      </c>
      <c r="AF1007" s="153" t="s">
        <v>254</v>
      </c>
    </row>
    <row r="1008" spans="1:32">
      <c r="A1008" s="18" t="s">
        <v>2096</v>
      </c>
      <c r="B1008" s="19" t="s">
        <v>2097</v>
      </c>
      <c r="C1008" s="56">
        <v>1</v>
      </c>
      <c r="D1008" s="85" t="s">
        <v>273</v>
      </c>
      <c r="E1008" s="77" t="s">
        <v>2096</v>
      </c>
      <c r="F1008" s="85">
        <v>1592.2</v>
      </c>
      <c r="G1008" s="32">
        <f t="shared" si="236"/>
        <v>0.2</v>
      </c>
      <c r="H1008" s="68">
        <f t="shared" si="237"/>
        <v>1273.76</v>
      </c>
      <c r="I1008" s="68"/>
      <c r="J1008" s="24"/>
      <c r="K1008" s="24"/>
      <c r="L1008" s="136" t="s">
        <v>24</v>
      </c>
      <c r="M1008" s="128">
        <v>0.63</v>
      </c>
      <c r="N1008" s="151" t="s">
        <v>164</v>
      </c>
      <c r="O1008" s="20" t="s">
        <v>165</v>
      </c>
      <c r="P1008" s="153" t="s">
        <v>254</v>
      </c>
      <c r="Q1008" s="39" t="s">
        <v>2096</v>
      </c>
      <c r="R1008" s="40" t="s">
        <v>2097</v>
      </c>
      <c r="S1008" s="64">
        <v>1</v>
      </c>
      <c r="T1008" s="87" t="s">
        <v>273</v>
      </c>
      <c r="U1008" s="77" t="s">
        <v>2096</v>
      </c>
      <c r="V1008" s="87">
        <v>1592.2</v>
      </c>
      <c r="W1008" s="48">
        <f t="shared" si="238"/>
        <v>0.2</v>
      </c>
      <c r="X1008" s="68">
        <f t="shared" si="239"/>
        <v>1273.76</v>
      </c>
      <c r="Y1008" s="68"/>
      <c r="Z1008" s="24"/>
      <c r="AA1008" s="24"/>
      <c r="AB1008" s="136" t="s">
        <v>24</v>
      </c>
      <c r="AC1008" s="128">
        <v>0.63</v>
      </c>
      <c r="AD1008" s="150" t="s">
        <v>164</v>
      </c>
      <c r="AE1008" s="153" t="s">
        <v>165</v>
      </c>
      <c r="AF1008" s="153" t="s">
        <v>254</v>
      </c>
    </row>
    <row r="1009" spans="1:32">
      <c r="A1009" s="18">
        <v>301558</v>
      </c>
      <c r="B1009" s="19" t="s">
        <v>2098</v>
      </c>
      <c r="C1009" s="56">
        <v>1</v>
      </c>
      <c r="D1009" s="85" t="s">
        <v>273</v>
      </c>
      <c r="E1009" s="77">
        <v>301558</v>
      </c>
      <c r="F1009" s="85">
        <v>82.5</v>
      </c>
      <c r="G1009" s="32">
        <f t="shared" si="236"/>
        <v>0.2</v>
      </c>
      <c r="H1009" s="68">
        <f t="shared" si="237"/>
        <v>66</v>
      </c>
      <c r="I1009" s="68"/>
      <c r="J1009" s="24"/>
      <c r="K1009" s="24"/>
      <c r="L1009" s="136">
        <v>6</v>
      </c>
      <c r="M1009" s="128">
        <v>0.05</v>
      </c>
      <c r="N1009" s="151" t="s">
        <v>164</v>
      </c>
      <c r="O1009" s="20" t="s">
        <v>165</v>
      </c>
      <c r="P1009" s="153" t="s">
        <v>254</v>
      </c>
      <c r="Q1009" s="39">
        <v>301558</v>
      </c>
      <c r="R1009" s="40" t="s">
        <v>2098</v>
      </c>
      <c r="S1009" s="64">
        <v>1</v>
      </c>
      <c r="T1009" s="87" t="s">
        <v>273</v>
      </c>
      <c r="U1009" s="77">
        <v>301558</v>
      </c>
      <c r="V1009" s="87">
        <v>82.5</v>
      </c>
      <c r="W1009" s="48">
        <f t="shared" si="238"/>
        <v>0.2</v>
      </c>
      <c r="X1009" s="68">
        <f t="shared" si="239"/>
        <v>66</v>
      </c>
      <c r="Y1009" s="68"/>
      <c r="Z1009" s="24"/>
      <c r="AA1009" s="24"/>
      <c r="AB1009" s="136">
        <v>6</v>
      </c>
      <c r="AC1009" s="128">
        <v>0.05</v>
      </c>
      <c r="AD1009" s="150" t="s">
        <v>164</v>
      </c>
      <c r="AE1009" s="153" t="s">
        <v>165</v>
      </c>
      <c r="AF1009" s="153" t="s">
        <v>254</v>
      </c>
    </row>
    <row r="1010" spans="1:32">
      <c r="A1010" s="18">
        <v>9000298</v>
      </c>
      <c r="B1010" s="19" t="s">
        <v>2099</v>
      </c>
      <c r="C1010" s="56">
        <v>1</v>
      </c>
      <c r="D1010" s="85" t="s">
        <v>273</v>
      </c>
      <c r="E1010" s="77">
        <v>9000298</v>
      </c>
      <c r="F1010" s="85">
        <v>115.83</v>
      </c>
      <c r="G1010" s="32">
        <f t="shared" si="236"/>
        <v>0.2</v>
      </c>
      <c r="H1010" s="68">
        <f t="shared" si="237"/>
        <v>92.664000000000001</v>
      </c>
      <c r="I1010" s="68"/>
      <c r="J1010" s="24"/>
      <c r="K1010" s="24"/>
      <c r="L1010" s="136">
        <v>6</v>
      </c>
      <c r="M1010" s="128">
        <v>0.05</v>
      </c>
      <c r="N1010" s="151" t="s">
        <v>164</v>
      </c>
      <c r="O1010" s="20" t="s">
        <v>165</v>
      </c>
      <c r="P1010" s="153" t="s">
        <v>254</v>
      </c>
      <c r="Q1010" s="39">
        <v>9000298</v>
      </c>
      <c r="R1010" s="40" t="s">
        <v>2099</v>
      </c>
      <c r="S1010" s="64">
        <v>1</v>
      </c>
      <c r="T1010" s="87" t="s">
        <v>273</v>
      </c>
      <c r="U1010" s="77">
        <v>9000298</v>
      </c>
      <c r="V1010" s="87">
        <v>115.83</v>
      </c>
      <c r="W1010" s="48">
        <f t="shared" si="238"/>
        <v>0.2</v>
      </c>
      <c r="X1010" s="68">
        <f t="shared" si="239"/>
        <v>92.664000000000001</v>
      </c>
      <c r="Y1010" s="68"/>
      <c r="Z1010" s="24"/>
      <c r="AA1010" s="24"/>
      <c r="AB1010" s="136">
        <v>6</v>
      </c>
      <c r="AC1010" s="128">
        <v>0.05</v>
      </c>
      <c r="AD1010" s="150" t="s">
        <v>164</v>
      </c>
      <c r="AE1010" s="153" t="s">
        <v>165</v>
      </c>
      <c r="AF1010" s="153" t="s">
        <v>254</v>
      </c>
    </row>
    <row r="1011" spans="1:32">
      <c r="A1011" s="18" t="s">
        <v>2100</v>
      </c>
      <c r="B1011" s="19" t="s">
        <v>2101</v>
      </c>
      <c r="C1011" s="56">
        <v>1</v>
      </c>
      <c r="D1011" s="85" t="s">
        <v>273</v>
      </c>
      <c r="E1011" s="77" t="s">
        <v>2100</v>
      </c>
      <c r="F1011" s="85">
        <v>220.83</v>
      </c>
      <c r="G1011" s="32">
        <f t="shared" si="236"/>
        <v>0.2</v>
      </c>
      <c r="H1011" s="68">
        <f t="shared" si="237"/>
        <v>176.66400000000002</v>
      </c>
      <c r="I1011" s="68"/>
      <c r="J1011" s="24"/>
      <c r="K1011" s="24"/>
      <c r="L1011" s="136">
        <v>10</v>
      </c>
      <c r="M1011" s="128">
        <v>0.05</v>
      </c>
      <c r="N1011" s="151" t="s">
        <v>164</v>
      </c>
      <c r="O1011" s="20" t="s">
        <v>165</v>
      </c>
      <c r="P1011" s="153" t="s">
        <v>254</v>
      </c>
      <c r="Q1011" s="39" t="s">
        <v>2100</v>
      </c>
      <c r="R1011" s="40" t="s">
        <v>2101</v>
      </c>
      <c r="S1011" s="64">
        <v>1</v>
      </c>
      <c r="T1011" s="87" t="s">
        <v>273</v>
      </c>
      <c r="U1011" s="77" t="s">
        <v>2100</v>
      </c>
      <c r="V1011" s="87">
        <v>220.83</v>
      </c>
      <c r="W1011" s="48">
        <f t="shared" si="238"/>
        <v>0.2</v>
      </c>
      <c r="X1011" s="68">
        <f t="shared" si="239"/>
        <v>176.66400000000002</v>
      </c>
      <c r="Y1011" s="68"/>
      <c r="Z1011" s="24"/>
      <c r="AA1011" s="24"/>
      <c r="AB1011" s="136">
        <v>10</v>
      </c>
      <c r="AC1011" s="128">
        <v>0.05</v>
      </c>
      <c r="AD1011" s="150" t="s">
        <v>164</v>
      </c>
      <c r="AE1011" s="153" t="s">
        <v>165</v>
      </c>
      <c r="AF1011" s="153" t="s">
        <v>254</v>
      </c>
    </row>
    <row r="1012" spans="1:32">
      <c r="A1012" s="18" t="s">
        <v>2102</v>
      </c>
      <c r="B1012" s="19" t="s">
        <v>2103</v>
      </c>
      <c r="C1012" s="56">
        <v>1</v>
      </c>
      <c r="D1012" s="85" t="s">
        <v>273</v>
      </c>
      <c r="E1012" s="77" t="s">
        <v>2102</v>
      </c>
      <c r="F1012" s="85">
        <v>155.83000000000001</v>
      </c>
      <c r="G1012" s="32">
        <f t="shared" si="236"/>
        <v>0.2</v>
      </c>
      <c r="H1012" s="68">
        <f t="shared" si="237"/>
        <v>124.66400000000002</v>
      </c>
      <c r="I1012" s="68"/>
      <c r="J1012" s="24"/>
      <c r="K1012" s="24"/>
      <c r="L1012" s="136">
        <v>6</v>
      </c>
      <c r="M1012" s="128">
        <v>0.05</v>
      </c>
      <c r="N1012" s="151" t="s">
        <v>164</v>
      </c>
      <c r="O1012" s="20" t="s">
        <v>165</v>
      </c>
      <c r="P1012" s="153" t="s">
        <v>254</v>
      </c>
      <c r="Q1012" s="39" t="s">
        <v>2102</v>
      </c>
      <c r="R1012" s="40" t="s">
        <v>2103</v>
      </c>
      <c r="S1012" s="64">
        <v>1</v>
      </c>
      <c r="T1012" s="87" t="s">
        <v>273</v>
      </c>
      <c r="U1012" s="77" t="s">
        <v>2102</v>
      </c>
      <c r="V1012" s="87">
        <v>155.83000000000001</v>
      </c>
      <c r="W1012" s="48">
        <f t="shared" si="238"/>
        <v>0.2</v>
      </c>
      <c r="X1012" s="68">
        <f t="shared" si="239"/>
        <v>124.66400000000002</v>
      </c>
      <c r="Y1012" s="68"/>
      <c r="Z1012" s="24"/>
      <c r="AA1012" s="24"/>
      <c r="AB1012" s="136">
        <v>6</v>
      </c>
      <c r="AC1012" s="128">
        <v>0.05</v>
      </c>
      <c r="AD1012" s="150" t="s">
        <v>164</v>
      </c>
      <c r="AE1012" s="153" t="s">
        <v>165</v>
      </c>
      <c r="AF1012" s="153" t="s">
        <v>254</v>
      </c>
    </row>
    <row r="1013" spans="1:32">
      <c r="A1013" s="18" t="s">
        <v>2104</v>
      </c>
      <c r="B1013" s="19" t="s">
        <v>2105</v>
      </c>
      <c r="C1013" s="56">
        <v>1</v>
      </c>
      <c r="D1013" s="85" t="s">
        <v>273</v>
      </c>
      <c r="E1013" s="77" t="s">
        <v>2104</v>
      </c>
      <c r="F1013" s="85">
        <v>369.17</v>
      </c>
      <c r="G1013" s="32">
        <f t="shared" si="236"/>
        <v>0.2</v>
      </c>
      <c r="H1013" s="68">
        <f t="shared" si="237"/>
        <v>295.33600000000001</v>
      </c>
      <c r="I1013" s="68"/>
      <c r="J1013" s="24"/>
      <c r="K1013" s="24"/>
      <c r="L1013" s="136">
        <v>6</v>
      </c>
      <c r="M1013" s="128">
        <v>0.05</v>
      </c>
      <c r="N1013" s="151" t="s">
        <v>164</v>
      </c>
      <c r="O1013" s="20" t="s">
        <v>165</v>
      </c>
      <c r="P1013" s="153" t="s">
        <v>254</v>
      </c>
      <c r="Q1013" s="39" t="s">
        <v>2104</v>
      </c>
      <c r="R1013" s="40" t="s">
        <v>2105</v>
      </c>
      <c r="S1013" s="64">
        <v>1</v>
      </c>
      <c r="T1013" s="87" t="s">
        <v>273</v>
      </c>
      <c r="U1013" s="77" t="s">
        <v>2104</v>
      </c>
      <c r="V1013" s="87">
        <v>369.17</v>
      </c>
      <c r="W1013" s="48">
        <f t="shared" si="238"/>
        <v>0.2</v>
      </c>
      <c r="X1013" s="68">
        <f t="shared" si="239"/>
        <v>295.33600000000001</v>
      </c>
      <c r="Y1013" s="68"/>
      <c r="Z1013" s="24"/>
      <c r="AA1013" s="24"/>
      <c r="AB1013" s="136">
        <v>6</v>
      </c>
      <c r="AC1013" s="128">
        <v>0.05</v>
      </c>
      <c r="AD1013" s="150" t="s">
        <v>164</v>
      </c>
      <c r="AE1013" s="153" t="s">
        <v>165</v>
      </c>
      <c r="AF1013" s="153" t="s">
        <v>254</v>
      </c>
    </row>
    <row r="1014" spans="1:32">
      <c r="A1014" s="18" t="s">
        <v>2106</v>
      </c>
      <c r="B1014" s="19" t="s">
        <v>2107</v>
      </c>
      <c r="C1014" s="56">
        <v>1</v>
      </c>
      <c r="D1014" s="85" t="s">
        <v>273</v>
      </c>
      <c r="E1014" s="77" t="s">
        <v>2106</v>
      </c>
      <c r="F1014" s="85">
        <v>107.83</v>
      </c>
      <c r="G1014" s="32">
        <f t="shared" si="236"/>
        <v>0.2</v>
      </c>
      <c r="H1014" s="68">
        <f t="shared" si="237"/>
        <v>86.263999999999996</v>
      </c>
      <c r="I1014" s="68"/>
      <c r="J1014" s="24"/>
      <c r="K1014" s="24"/>
      <c r="L1014" s="136">
        <v>6</v>
      </c>
      <c r="M1014" s="128">
        <v>0.05</v>
      </c>
      <c r="N1014" s="151" t="s">
        <v>164</v>
      </c>
      <c r="O1014" s="20" t="s">
        <v>165</v>
      </c>
      <c r="P1014" s="153" t="s">
        <v>254</v>
      </c>
      <c r="Q1014" s="39" t="s">
        <v>2106</v>
      </c>
      <c r="R1014" s="40" t="s">
        <v>2107</v>
      </c>
      <c r="S1014" s="64">
        <v>1</v>
      </c>
      <c r="T1014" s="87" t="s">
        <v>273</v>
      </c>
      <c r="U1014" s="77" t="s">
        <v>2106</v>
      </c>
      <c r="V1014" s="87">
        <v>107.83</v>
      </c>
      <c r="W1014" s="48">
        <f t="shared" si="238"/>
        <v>0.2</v>
      </c>
      <c r="X1014" s="68">
        <f t="shared" si="239"/>
        <v>86.263999999999996</v>
      </c>
      <c r="Y1014" s="68"/>
      <c r="Z1014" s="24"/>
      <c r="AA1014" s="24"/>
      <c r="AB1014" s="136">
        <v>6</v>
      </c>
      <c r="AC1014" s="128">
        <v>0.05</v>
      </c>
      <c r="AD1014" s="150" t="s">
        <v>164</v>
      </c>
      <c r="AE1014" s="153" t="s">
        <v>165</v>
      </c>
      <c r="AF1014" s="153" t="s">
        <v>254</v>
      </c>
    </row>
    <row r="1015" spans="1:32">
      <c r="A1015" s="18" t="s">
        <v>2108</v>
      </c>
      <c r="B1015" s="19" t="s">
        <v>2109</v>
      </c>
      <c r="C1015" s="56">
        <v>1</v>
      </c>
      <c r="D1015" s="85" t="s">
        <v>273</v>
      </c>
      <c r="E1015" s="77" t="s">
        <v>2108</v>
      </c>
      <c r="F1015" s="85">
        <v>208.5</v>
      </c>
      <c r="G1015" s="32">
        <f t="shared" si="236"/>
        <v>0.2</v>
      </c>
      <c r="H1015" s="68">
        <f t="shared" si="237"/>
        <v>166.8</v>
      </c>
      <c r="I1015" s="68"/>
      <c r="J1015" s="24"/>
      <c r="K1015" s="24"/>
      <c r="L1015" s="136">
        <v>6</v>
      </c>
      <c r="M1015" s="128">
        <v>0.05</v>
      </c>
      <c r="N1015" s="151" t="s">
        <v>164</v>
      </c>
      <c r="O1015" s="20" t="s">
        <v>165</v>
      </c>
      <c r="P1015" s="153" t="s">
        <v>254</v>
      </c>
      <c r="Q1015" s="39" t="s">
        <v>2108</v>
      </c>
      <c r="R1015" s="40" t="s">
        <v>2109</v>
      </c>
      <c r="S1015" s="64">
        <v>1</v>
      </c>
      <c r="T1015" s="87" t="s">
        <v>273</v>
      </c>
      <c r="U1015" s="77" t="s">
        <v>2108</v>
      </c>
      <c r="V1015" s="87">
        <v>208.5</v>
      </c>
      <c r="W1015" s="48">
        <f t="shared" si="238"/>
        <v>0.2</v>
      </c>
      <c r="X1015" s="68">
        <f t="shared" si="239"/>
        <v>166.8</v>
      </c>
      <c r="Y1015" s="68"/>
      <c r="Z1015" s="24"/>
      <c r="AA1015" s="24"/>
      <c r="AB1015" s="136">
        <v>6</v>
      </c>
      <c r="AC1015" s="128">
        <v>0.05</v>
      </c>
      <c r="AD1015" s="150" t="s">
        <v>164</v>
      </c>
      <c r="AE1015" s="153" t="s">
        <v>165</v>
      </c>
      <c r="AF1015" s="153" t="s">
        <v>254</v>
      </c>
    </row>
    <row r="1016" spans="1:32">
      <c r="A1016" s="18" t="s">
        <v>2110</v>
      </c>
      <c r="B1016" s="19" t="s">
        <v>2111</v>
      </c>
      <c r="C1016" s="56">
        <v>1</v>
      </c>
      <c r="D1016" s="85" t="s">
        <v>273</v>
      </c>
      <c r="E1016" s="77" t="s">
        <v>2110</v>
      </c>
      <c r="F1016" s="85">
        <v>369.83</v>
      </c>
      <c r="G1016" s="32">
        <f t="shared" si="236"/>
        <v>0.2</v>
      </c>
      <c r="H1016" s="68">
        <f t="shared" si="237"/>
        <v>295.86399999999998</v>
      </c>
      <c r="I1016" s="68"/>
      <c r="J1016" s="24"/>
      <c r="K1016" s="24"/>
      <c r="L1016" s="136">
        <v>6</v>
      </c>
      <c r="M1016" s="128">
        <v>0.05</v>
      </c>
      <c r="N1016" s="151" t="s">
        <v>164</v>
      </c>
      <c r="O1016" s="20" t="s">
        <v>165</v>
      </c>
      <c r="P1016" s="153" t="s">
        <v>254</v>
      </c>
      <c r="Q1016" s="39" t="s">
        <v>2110</v>
      </c>
      <c r="R1016" s="40" t="s">
        <v>2111</v>
      </c>
      <c r="S1016" s="64">
        <v>1</v>
      </c>
      <c r="T1016" s="87" t="s">
        <v>273</v>
      </c>
      <c r="U1016" s="77" t="s">
        <v>2110</v>
      </c>
      <c r="V1016" s="87">
        <v>369.83</v>
      </c>
      <c r="W1016" s="48">
        <f t="shared" si="238"/>
        <v>0.2</v>
      </c>
      <c r="X1016" s="68">
        <f t="shared" si="239"/>
        <v>295.86399999999998</v>
      </c>
      <c r="Y1016" s="68"/>
      <c r="Z1016" s="24"/>
      <c r="AA1016" s="24"/>
      <c r="AB1016" s="136">
        <v>6</v>
      </c>
      <c r="AC1016" s="128">
        <v>0.05</v>
      </c>
      <c r="AD1016" s="150" t="s">
        <v>164</v>
      </c>
      <c r="AE1016" s="153" t="s">
        <v>165</v>
      </c>
      <c r="AF1016" s="153" t="s">
        <v>254</v>
      </c>
    </row>
    <row r="1017" spans="1:32">
      <c r="A1017" s="18" t="s">
        <v>2112</v>
      </c>
      <c r="B1017" s="19" t="s">
        <v>2113</v>
      </c>
      <c r="C1017" s="56">
        <v>1</v>
      </c>
      <c r="D1017" s="85" t="s">
        <v>273</v>
      </c>
      <c r="E1017" s="77" t="s">
        <v>2112</v>
      </c>
      <c r="F1017" s="85">
        <v>282.33</v>
      </c>
      <c r="G1017" s="32">
        <f t="shared" si="236"/>
        <v>0.2</v>
      </c>
      <c r="H1017" s="68">
        <f t="shared" si="237"/>
        <v>225.86399999999998</v>
      </c>
      <c r="I1017" s="68"/>
      <c r="J1017" s="24"/>
      <c r="K1017" s="24"/>
      <c r="L1017" s="136" t="s">
        <v>24</v>
      </c>
      <c r="M1017" s="128" t="s">
        <v>24</v>
      </c>
      <c r="N1017" s="151" t="s">
        <v>164</v>
      </c>
      <c r="O1017" s="20" t="s">
        <v>165</v>
      </c>
      <c r="P1017" s="153" t="s">
        <v>254</v>
      </c>
      <c r="Q1017" s="39" t="s">
        <v>2112</v>
      </c>
      <c r="R1017" s="40" t="s">
        <v>2113</v>
      </c>
      <c r="S1017" s="64">
        <v>1</v>
      </c>
      <c r="T1017" s="87" t="s">
        <v>273</v>
      </c>
      <c r="U1017" s="77" t="s">
        <v>2112</v>
      </c>
      <c r="V1017" s="87">
        <v>282.33</v>
      </c>
      <c r="W1017" s="48">
        <f t="shared" si="238"/>
        <v>0.2</v>
      </c>
      <c r="X1017" s="68">
        <f t="shared" si="239"/>
        <v>225.86399999999998</v>
      </c>
      <c r="Y1017" s="68"/>
      <c r="Z1017" s="24"/>
      <c r="AA1017" s="24"/>
      <c r="AB1017" s="136" t="s">
        <v>24</v>
      </c>
      <c r="AC1017" s="128" t="s">
        <v>24</v>
      </c>
      <c r="AD1017" s="150" t="s">
        <v>164</v>
      </c>
      <c r="AE1017" s="153" t="s">
        <v>165</v>
      </c>
      <c r="AF1017" s="153" t="s">
        <v>254</v>
      </c>
    </row>
    <row r="1018" spans="1:32">
      <c r="A1018" s="18" t="s">
        <v>2114</v>
      </c>
      <c r="B1018" s="19" t="s">
        <v>2115</v>
      </c>
      <c r="C1018" s="56">
        <v>1</v>
      </c>
      <c r="D1018" s="85" t="s">
        <v>273</v>
      </c>
      <c r="E1018" s="77" t="s">
        <v>2114</v>
      </c>
      <c r="F1018" s="85">
        <v>324.17</v>
      </c>
      <c r="G1018" s="32">
        <f t="shared" si="236"/>
        <v>0.2</v>
      </c>
      <c r="H1018" s="68">
        <f t="shared" si="237"/>
        <v>259.33600000000001</v>
      </c>
      <c r="I1018" s="68"/>
      <c r="J1018" s="24"/>
      <c r="K1018" s="24"/>
      <c r="L1018" s="136" t="s">
        <v>24</v>
      </c>
      <c r="M1018" s="128" t="s">
        <v>24</v>
      </c>
      <c r="N1018" s="151" t="s">
        <v>164</v>
      </c>
      <c r="O1018" s="20" t="s">
        <v>165</v>
      </c>
      <c r="P1018" s="153" t="s">
        <v>254</v>
      </c>
      <c r="Q1018" s="39" t="s">
        <v>2114</v>
      </c>
      <c r="R1018" s="40" t="s">
        <v>2115</v>
      </c>
      <c r="S1018" s="64">
        <v>1</v>
      </c>
      <c r="T1018" s="87" t="s">
        <v>273</v>
      </c>
      <c r="U1018" s="77" t="s">
        <v>2114</v>
      </c>
      <c r="V1018" s="87">
        <v>324.17</v>
      </c>
      <c r="W1018" s="48">
        <f t="shared" si="238"/>
        <v>0.2</v>
      </c>
      <c r="X1018" s="68">
        <f t="shared" si="239"/>
        <v>259.33600000000001</v>
      </c>
      <c r="Y1018" s="68"/>
      <c r="Z1018" s="24"/>
      <c r="AA1018" s="24"/>
      <c r="AB1018" s="136" t="s">
        <v>24</v>
      </c>
      <c r="AC1018" s="128" t="s">
        <v>24</v>
      </c>
      <c r="AD1018" s="150" t="s">
        <v>164</v>
      </c>
      <c r="AE1018" s="153" t="s">
        <v>165</v>
      </c>
      <c r="AF1018" s="153" t="s">
        <v>254</v>
      </c>
    </row>
    <row r="1019" spans="1:32">
      <c r="A1019" s="18" t="s">
        <v>2116</v>
      </c>
      <c r="B1019" s="19" t="s">
        <v>2117</v>
      </c>
      <c r="C1019" s="56">
        <v>1</v>
      </c>
      <c r="D1019" s="85" t="s">
        <v>273</v>
      </c>
      <c r="E1019" s="77" t="s">
        <v>2116</v>
      </c>
      <c r="F1019" s="85">
        <v>399.17</v>
      </c>
      <c r="G1019" s="32">
        <f t="shared" si="236"/>
        <v>0.2</v>
      </c>
      <c r="H1019" s="68">
        <f t="shared" si="237"/>
        <v>319.33600000000001</v>
      </c>
      <c r="I1019" s="68"/>
      <c r="J1019" s="24"/>
      <c r="K1019" s="24"/>
      <c r="L1019" s="136" t="s">
        <v>24</v>
      </c>
      <c r="M1019" s="128" t="s">
        <v>24</v>
      </c>
      <c r="N1019" s="151" t="s">
        <v>164</v>
      </c>
      <c r="O1019" s="20" t="s">
        <v>165</v>
      </c>
      <c r="P1019" s="153" t="s">
        <v>254</v>
      </c>
      <c r="Q1019" s="39" t="s">
        <v>2116</v>
      </c>
      <c r="R1019" s="40" t="s">
        <v>2117</v>
      </c>
      <c r="S1019" s="64">
        <v>1</v>
      </c>
      <c r="T1019" s="87" t="s">
        <v>273</v>
      </c>
      <c r="U1019" s="77" t="s">
        <v>2116</v>
      </c>
      <c r="V1019" s="87">
        <v>399.17</v>
      </c>
      <c r="W1019" s="48">
        <f t="shared" si="238"/>
        <v>0.2</v>
      </c>
      <c r="X1019" s="68">
        <f t="shared" si="239"/>
        <v>319.33600000000001</v>
      </c>
      <c r="Y1019" s="68"/>
      <c r="Z1019" s="24"/>
      <c r="AA1019" s="24"/>
      <c r="AB1019" s="136" t="s">
        <v>24</v>
      </c>
      <c r="AC1019" s="128" t="s">
        <v>24</v>
      </c>
      <c r="AD1019" s="150" t="s">
        <v>164</v>
      </c>
      <c r="AE1019" s="153" t="s">
        <v>165</v>
      </c>
      <c r="AF1019" s="153" t="s">
        <v>254</v>
      </c>
    </row>
    <row r="1020" spans="1:32">
      <c r="A1020" s="18" t="s">
        <v>2118</v>
      </c>
      <c r="B1020" s="19" t="s">
        <v>2119</v>
      </c>
      <c r="C1020" s="56">
        <v>1</v>
      </c>
      <c r="D1020" s="85" t="s">
        <v>632</v>
      </c>
      <c r="E1020" s="77" t="s">
        <v>2118</v>
      </c>
      <c r="F1020" s="85">
        <v>47</v>
      </c>
      <c r="G1020" s="32">
        <f t="shared" si="236"/>
        <v>0.2</v>
      </c>
      <c r="H1020" s="68">
        <f t="shared" si="237"/>
        <v>37.6</v>
      </c>
      <c r="I1020" s="68"/>
      <c r="J1020" s="24"/>
      <c r="K1020" s="24"/>
      <c r="L1020" s="136" t="s">
        <v>24</v>
      </c>
      <c r="M1020" s="128" t="s">
        <v>24</v>
      </c>
      <c r="N1020" s="151" t="s">
        <v>164</v>
      </c>
      <c r="O1020" s="20" t="s">
        <v>165</v>
      </c>
      <c r="P1020" s="153" t="s">
        <v>166</v>
      </c>
      <c r="Q1020" s="39" t="s">
        <v>2118</v>
      </c>
      <c r="R1020" s="40" t="s">
        <v>2119</v>
      </c>
      <c r="S1020" s="64">
        <v>1</v>
      </c>
      <c r="T1020" s="87" t="s">
        <v>632</v>
      </c>
      <c r="U1020" s="77" t="s">
        <v>2118</v>
      </c>
      <c r="V1020" s="87">
        <v>47</v>
      </c>
      <c r="W1020" s="48">
        <f t="shared" si="238"/>
        <v>0.2</v>
      </c>
      <c r="X1020" s="68">
        <f t="shared" si="239"/>
        <v>37.6</v>
      </c>
      <c r="Y1020" s="68"/>
      <c r="Z1020" s="24"/>
      <c r="AA1020" s="24"/>
      <c r="AB1020" s="136" t="s">
        <v>24</v>
      </c>
      <c r="AC1020" s="128" t="s">
        <v>24</v>
      </c>
      <c r="AD1020" s="150" t="s">
        <v>164</v>
      </c>
      <c r="AE1020" s="153" t="s">
        <v>165</v>
      </c>
      <c r="AF1020" s="153" t="s">
        <v>166</v>
      </c>
    </row>
    <row r="1021" spans="1:32">
      <c r="A1021" s="18" t="s">
        <v>2120</v>
      </c>
      <c r="B1021" s="19" t="s">
        <v>2121</v>
      </c>
      <c r="C1021" s="56">
        <v>1</v>
      </c>
      <c r="D1021" s="85" t="s">
        <v>210</v>
      </c>
      <c r="E1021" s="77" t="s">
        <v>2120</v>
      </c>
      <c r="F1021" s="85">
        <v>29.17</v>
      </c>
      <c r="G1021" s="32">
        <f t="shared" si="236"/>
        <v>0.2</v>
      </c>
      <c r="H1021" s="68">
        <f t="shared" si="237"/>
        <v>23.336000000000002</v>
      </c>
      <c r="I1021" s="68"/>
      <c r="J1021" s="24"/>
      <c r="K1021" s="24"/>
      <c r="L1021" s="136" t="s">
        <v>24</v>
      </c>
      <c r="M1021" s="128">
        <v>0.02</v>
      </c>
      <c r="N1021" s="151" t="s">
        <v>164</v>
      </c>
      <c r="O1021" s="20" t="s">
        <v>165</v>
      </c>
      <c r="P1021" s="153" t="s">
        <v>166</v>
      </c>
      <c r="Q1021" s="39" t="s">
        <v>2120</v>
      </c>
      <c r="R1021" s="40" t="s">
        <v>2121</v>
      </c>
      <c r="S1021" s="64">
        <v>1</v>
      </c>
      <c r="T1021" s="87" t="s">
        <v>210</v>
      </c>
      <c r="U1021" s="77" t="s">
        <v>2120</v>
      </c>
      <c r="V1021" s="87">
        <v>29.17</v>
      </c>
      <c r="W1021" s="48">
        <f t="shared" si="238"/>
        <v>0.2</v>
      </c>
      <c r="X1021" s="68">
        <f t="shared" si="239"/>
        <v>23.336000000000002</v>
      </c>
      <c r="Y1021" s="68"/>
      <c r="Z1021" s="24"/>
      <c r="AA1021" s="24"/>
      <c r="AB1021" s="136" t="s">
        <v>24</v>
      </c>
      <c r="AC1021" s="128">
        <v>0.02</v>
      </c>
      <c r="AD1021" s="150" t="s">
        <v>164</v>
      </c>
      <c r="AE1021" s="153" t="s">
        <v>165</v>
      </c>
      <c r="AF1021" s="153" t="s">
        <v>166</v>
      </c>
    </row>
    <row r="1022" spans="1:32">
      <c r="A1022" s="18" t="s">
        <v>2122</v>
      </c>
      <c r="B1022" s="19" t="s">
        <v>2123</v>
      </c>
      <c r="C1022" s="56">
        <v>1</v>
      </c>
      <c r="D1022" s="85" t="s">
        <v>1750</v>
      </c>
      <c r="E1022" s="77" t="s">
        <v>2122</v>
      </c>
      <c r="F1022" s="85">
        <v>69.989999999999995</v>
      </c>
      <c r="G1022" s="32">
        <f>rv_10</f>
        <v>0.1</v>
      </c>
      <c r="H1022" s="68">
        <f t="shared" si="237"/>
        <v>62.990999999999993</v>
      </c>
      <c r="I1022" s="68"/>
      <c r="J1022" s="24"/>
      <c r="K1022" s="24"/>
      <c r="L1022" s="136" t="s">
        <v>24</v>
      </c>
      <c r="M1022" s="128">
        <v>0.05</v>
      </c>
      <c r="N1022" s="151" t="s">
        <v>164</v>
      </c>
      <c r="O1022" s="20" t="s">
        <v>165</v>
      </c>
      <c r="P1022" s="153" t="s">
        <v>166</v>
      </c>
      <c r="Q1022" s="39" t="s">
        <v>2122</v>
      </c>
      <c r="R1022" s="40" t="s">
        <v>2123</v>
      </c>
      <c r="S1022" s="64">
        <v>1</v>
      </c>
      <c r="T1022" s="87" t="s">
        <v>1750</v>
      </c>
      <c r="U1022" s="77" t="s">
        <v>2122</v>
      </c>
      <c r="V1022" s="87">
        <v>69.989999999999995</v>
      </c>
      <c r="W1022" s="48">
        <f>rv_10</f>
        <v>0.1</v>
      </c>
      <c r="X1022" s="68">
        <f t="shared" si="239"/>
        <v>62.990999999999993</v>
      </c>
      <c r="Y1022" s="68"/>
      <c r="Z1022" s="24"/>
      <c r="AA1022" s="24"/>
      <c r="AB1022" s="136" t="s">
        <v>24</v>
      </c>
      <c r="AC1022" s="128">
        <v>0.05</v>
      </c>
      <c r="AD1022" s="150" t="s">
        <v>164</v>
      </c>
      <c r="AE1022" s="153" t="s">
        <v>165</v>
      </c>
      <c r="AF1022" s="153" t="s">
        <v>166</v>
      </c>
    </row>
    <row r="1023" spans="1:32">
      <c r="A1023" s="39" t="s">
        <v>2124</v>
      </c>
      <c r="B1023" s="40" t="s">
        <v>2125</v>
      </c>
      <c r="C1023" s="56">
        <v>1</v>
      </c>
      <c r="D1023" s="85" t="s">
        <v>22</v>
      </c>
      <c r="E1023" s="77" t="s">
        <v>2124</v>
      </c>
      <c r="F1023" s="85">
        <v>45.83</v>
      </c>
      <c r="G1023" s="32">
        <f t="shared" ref="G1023:G1030" si="240">rv_apple_acc_ipad</f>
        <v>0.1</v>
      </c>
      <c r="H1023" s="68">
        <f t="shared" si="237"/>
        <v>41.247</v>
      </c>
      <c r="I1023" s="68"/>
      <c r="J1023" s="24"/>
      <c r="K1023" s="24"/>
      <c r="L1023" s="136" t="s">
        <v>24</v>
      </c>
      <c r="M1023" s="128" t="s">
        <v>24</v>
      </c>
      <c r="N1023" s="151" t="s">
        <v>164</v>
      </c>
      <c r="O1023" s="20" t="s">
        <v>165</v>
      </c>
      <c r="P1023" s="153" t="s">
        <v>166</v>
      </c>
      <c r="Q1023" s="39" t="s">
        <v>2124</v>
      </c>
      <c r="R1023" s="40" t="s">
        <v>2125</v>
      </c>
      <c r="S1023" s="64">
        <v>1</v>
      </c>
      <c r="T1023" s="87" t="s">
        <v>22</v>
      </c>
      <c r="U1023" s="77" t="s">
        <v>2124</v>
      </c>
      <c r="V1023" s="87">
        <v>45.83</v>
      </c>
      <c r="W1023" s="48">
        <f t="shared" ref="W1023:W1030" si="241">rv_apple_acc_ipad</f>
        <v>0.1</v>
      </c>
      <c r="X1023" s="68">
        <f t="shared" si="239"/>
        <v>41.247</v>
      </c>
      <c r="Y1023" s="68"/>
      <c r="Z1023" s="24"/>
      <c r="AA1023" s="24"/>
      <c r="AB1023" s="136" t="s">
        <v>24</v>
      </c>
      <c r="AC1023" s="128" t="s">
        <v>24</v>
      </c>
      <c r="AD1023" s="150" t="s">
        <v>164</v>
      </c>
      <c r="AE1023" s="153" t="s">
        <v>165</v>
      </c>
      <c r="AF1023" s="153" t="s">
        <v>166</v>
      </c>
    </row>
    <row r="1024" spans="1:32">
      <c r="A1024" s="39" t="s">
        <v>2126</v>
      </c>
      <c r="B1024" s="40" t="s">
        <v>2127</v>
      </c>
      <c r="C1024" s="56">
        <v>1</v>
      </c>
      <c r="D1024" s="85" t="s">
        <v>22</v>
      </c>
      <c r="E1024" s="77" t="s">
        <v>2126</v>
      </c>
      <c r="F1024" s="85">
        <v>45.83</v>
      </c>
      <c r="G1024" s="32">
        <f t="shared" si="240"/>
        <v>0.1</v>
      </c>
      <c r="H1024" s="68">
        <f t="shared" si="237"/>
        <v>41.247</v>
      </c>
      <c r="I1024" s="68"/>
      <c r="J1024" s="24"/>
      <c r="K1024" s="24"/>
      <c r="L1024" s="136" t="s">
        <v>24</v>
      </c>
      <c r="M1024" s="128" t="s">
        <v>24</v>
      </c>
      <c r="N1024" s="151" t="s">
        <v>164</v>
      </c>
      <c r="O1024" s="20" t="s">
        <v>165</v>
      </c>
      <c r="P1024" s="153" t="s">
        <v>166</v>
      </c>
      <c r="Q1024" s="39" t="s">
        <v>2126</v>
      </c>
      <c r="R1024" s="40" t="s">
        <v>2127</v>
      </c>
      <c r="S1024" s="64">
        <v>1</v>
      </c>
      <c r="T1024" s="87" t="s">
        <v>22</v>
      </c>
      <c r="U1024" s="77" t="s">
        <v>2126</v>
      </c>
      <c r="V1024" s="87">
        <v>45.83</v>
      </c>
      <c r="W1024" s="48">
        <f t="shared" si="241"/>
        <v>0.1</v>
      </c>
      <c r="X1024" s="68">
        <f t="shared" si="239"/>
        <v>41.247</v>
      </c>
      <c r="Y1024" s="68"/>
      <c r="Z1024" s="24"/>
      <c r="AA1024" s="24"/>
      <c r="AB1024" s="136" t="s">
        <v>24</v>
      </c>
      <c r="AC1024" s="128" t="s">
        <v>24</v>
      </c>
      <c r="AD1024" s="150" t="s">
        <v>164</v>
      </c>
      <c r="AE1024" s="153" t="s">
        <v>165</v>
      </c>
      <c r="AF1024" s="153" t="s">
        <v>166</v>
      </c>
    </row>
    <row r="1025" spans="1:32">
      <c r="A1025" s="39" t="s">
        <v>2128</v>
      </c>
      <c r="B1025" s="40" t="s">
        <v>2129</v>
      </c>
      <c r="C1025" s="56">
        <v>1</v>
      </c>
      <c r="D1025" s="85" t="s">
        <v>22</v>
      </c>
      <c r="E1025" s="77" t="s">
        <v>2128</v>
      </c>
      <c r="F1025" s="85">
        <v>45.83</v>
      </c>
      <c r="G1025" s="32">
        <f t="shared" si="240"/>
        <v>0.1</v>
      </c>
      <c r="H1025" s="68">
        <f t="shared" si="237"/>
        <v>41.247</v>
      </c>
      <c r="I1025" s="68"/>
      <c r="J1025" s="24"/>
      <c r="K1025" s="24"/>
      <c r="L1025" s="136" t="s">
        <v>24</v>
      </c>
      <c r="M1025" s="128" t="s">
        <v>24</v>
      </c>
      <c r="N1025" s="151" t="s">
        <v>164</v>
      </c>
      <c r="O1025" s="20" t="s">
        <v>165</v>
      </c>
      <c r="P1025" s="153" t="s">
        <v>166</v>
      </c>
      <c r="Q1025" s="39" t="s">
        <v>2128</v>
      </c>
      <c r="R1025" s="40" t="s">
        <v>2129</v>
      </c>
      <c r="S1025" s="64">
        <v>1</v>
      </c>
      <c r="T1025" s="87" t="s">
        <v>22</v>
      </c>
      <c r="U1025" s="77" t="s">
        <v>2128</v>
      </c>
      <c r="V1025" s="87">
        <v>45.83</v>
      </c>
      <c r="W1025" s="48">
        <f t="shared" si="241"/>
        <v>0.1</v>
      </c>
      <c r="X1025" s="68">
        <f t="shared" si="239"/>
        <v>41.247</v>
      </c>
      <c r="Y1025" s="68"/>
      <c r="Z1025" s="24"/>
      <c r="AA1025" s="24"/>
      <c r="AB1025" s="136" t="s">
        <v>24</v>
      </c>
      <c r="AC1025" s="128" t="s">
        <v>24</v>
      </c>
      <c r="AD1025" s="150" t="s">
        <v>164</v>
      </c>
      <c r="AE1025" s="153" t="s">
        <v>165</v>
      </c>
      <c r="AF1025" s="153" t="s">
        <v>166</v>
      </c>
    </row>
    <row r="1026" spans="1:32">
      <c r="A1026" s="39" t="s">
        <v>2130</v>
      </c>
      <c r="B1026" s="40" t="s">
        <v>2131</v>
      </c>
      <c r="C1026" s="56">
        <v>1</v>
      </c>
      <c r="D1026" s="85" t="s">
        <v>22</v>
      </c>
      <c r="E1026" s="77" t="s">
        <v>2130</v>
      </c>
      <c r="F1026" s="85">
        <v>37.5</v>
      </c>
      <c r="G1026" s="32">
        <f t="shared" si="240"/>
        <v>0.1</v>
      </c>
      <c r="H1026" s="68">
        <f t="shared" si="237"/>
        <v>33.75</v>
      </c>
      <c r="I1026" s="68"/>
      <c r="J1026" s="24"/>
      <c r="K1026" s="24"/>
      <c r="L1026" s="136" t="s">
        <v>24</v>
      </c>
      <c r="M1026" s="128" t="s">
        <v>24</v>
      </c>
      <c r="N1026" s="151" t="s">
        <v>164</v>
      </c>
      <c r="O1026" s="20" t="s">
        <v>165</v>
      </c>
      <c r="P1026" s="153" t="s">
        <v>166</v>
      </c>
      <c r="Q1026" s="39" t="s">
        <v>2130</v>
      </c>
      <c r="R1026" s="40" t="s">
        <v>2131</v>
      </c>
      <c r="S1026" s="64">
        <v>1</v>
      </c>
      <c r="T1026" s="87" t="s">
        <v>22</v>
      </c>
      <c r="U1026" s="77" t="s">
        <v>2130</v>
      </c>
      <c r="V1026" s="87">
        <v>37.5</v>
      </c>
      <c r="W1026" s="48">
        <f t="shared" si="241"/>
        <v>0.1</v>
      </c>
      <c r="X1026" s="68">
        <f t="shared" ref="X1026:X1058" si="242">V1026-(V1026*W1026)</f>
        <v>33.75</v>
      </c>
      <c r="Y1026" s="68"/>
      <c r="Z1026" s="24"/>
      <c r="AA1026" s="24"/>
      <c r="AB1026" s="136" t="s">
        <v>24</v>
      </c>
      <c r="AC1026" s="128" t="s">
        <v>24</v>
      </c>
      <c r="AD1026" s="150" t="s">
        <v>164</v>
      </c>
      <c r="AE1026" s="153" t="s">
        <v>165</v>
      </c>
      <c r="AF1026" s="153" t="s">
        <v>166</v>
      </c>
    </row>
    <row r="1027" spans="1:32">
      <c r="A1027" s="39" t="s">
        <v>2132</v>
      </c>
      <c r="B1027" s="40" t="s">
        <v>2133</v>
      </c>
      <c r="C1027" s="56">
        <v>1</v>
      </c>
      <c r="D1027" s="85" t="s">
        <v>22</v>
      </c>
      <c r="E1027" s="77" t="s">
        <v>2132</v>
      </c>
      <c r="F1027" s="85">
        <v>37.5</v>
      </c>
      <c r="G1027" s="32">
        <f t="shared" si="240"/>
        <v>0.1</v>
      </c>
      <c r="H1027" s="68">
        <f t="shared" si="237"/>
        <v>33.75</v>
      </c>
      <c r="I1027" s="68"/>
      <c r="J1027" s="24"/>
      <c r="K1027" s="24"/>
      <c r="L1027" s="136" t="s">
        <v>24</v>
      </c>
      <c r="M1027" s="128" t="s">
        <v>24</v>
      </c>
      <c r="N1027" s="151" t="s">
        <v>164</v>
      </c>
      <c r="O1027" s="20" t="s">
        <v>165</v>
      </c>
      <c r="P1027" s="153" t="s">
        <v>166</v>
      </c>
      <c r="Q1027" s="39" t="s">
        <v>2132</v>
      </c>
      <c r="R1027" s="40" t="s">
        <v>2133</v>
      </c>
      <c r="S1027" s="64">
        <v>1</v>
      </c>
      <c r="T1027" s="87" t="s">
        <v>22</v>
      </c>
      <c r="U1027" s="77" t="s">
        <v>2132</v>
      </c>
      <c r="V1027" s="87">
        <v>37.5</v>
      </c>
      <c r="W1027" s="48">
        <f t="shared" si="241"/>
        <v>0.1</v>
      </c>
      <c r="X1027" s="68">
        <f t="shared" si="242"/>
        <v>33.75</v>
      </c>
      <c r="Y1027" s="68"/>
      <c r="Z1027" s="24"/>
      <c r="AA1027" s="24"/>
      <c r="AB1027" s="136" t="s">
        <v>24</v>
      </c>
      <c r="AC1027" s="128" t="s">
        <v>24</v>
      </c>
      <c r="AD1027" s="150" t="s">
        <v>164</v>
      </c>
      <c r="AE1027" s="153" t="s">
        <v>165</v>
      </c>
      <c r="AF1027" s="153" t="s">
        <v>166</v>
      </c>
    </row>
    <row r="1028" spans="1:32">
      <c r="A1028" s="39" t="s">
        <v>2134</v>
      </c>
      <c r="B1028" s="40" t="s">
        <v>2135</v>
      </c>
      <c r="C1028" s="56">
        <v>1</v>
      </c>
      <c r="D1028" s="85" t="s">
        <v>22</v>
      </c>
      <c r="E1028" s="77" t="s">
        <v>2134</v>
      </c>
      <c r="F1028" s="85">
        <v>37.5</v>
      </c>
      <c r="G1028" s="32">
        <f t="shared" si="240"/>
        <v>0.1</v>
      </c>
      <c r="H1028" s="68">
        <f t="shared" si="237"/>
        <v>33.75</v>
      </c>
      <c r="I1028" s="68"/>
      <c r="J1028" s="24"/>
      <c r="K1028" s="24"/>
      <c r="L1028" s="136" t="s">
        <v>24</v>
      </c>
      <c r="M1028" s="128" t="s">
        <v>24</v>
      </c>
      <c r="N1028" s="151" t="s">
        <v>164</v>
      </c>
      <c r="O1028" s="20" t="s">
        <v>165</v>
      </c>
      <c r="P1028" s="153" t="s">
        <v>166</v>
      </c>
      <c r="Q1028" s="39" t="s">
        <v>2134</v>
      </c>
      <c r="R1028" s="40" t="s">
        <v>2135</v>
      </c>
      <c r="S1028" s="64">
        <v>1</v>
      </c>
      <c r="T1028" s="87" t="s">
        <v>22</v>
      </c>
      <c r="U1028" s="77" t="s">
        <v>2134</v>
      </c>
      <c r="V1028" s="87">
        <v>37.5</v>
      </c>
      <c r="W1028" s="48">
        <f t="shared" si="241"/>
        <v>0.1</v>
      </c>
      <c r="X1028" s="68">
        <f t="shared" si="242"/>
        <v>33.75</v>
      </c>
      <c r="Y1028" s="68"/>
      <c r="Z1028" s="24"/>
      <c r="AA1028" s="24"/>
      <c r="AB1028" s="136" t="s">
        <v>24</v>
      </c>
      <c r="AC1028" s="128" t="s">
        <v>24</v>
      </c>
      <c r="AD1028" s="150" t="s">
        <v>164</v>
      </c>
      <c r="AE1028" s="153" t="s">
        <v>165</v>
      </c>
      <c r="AF1028" s="153" t="s">
        <v>166</v>
      </c>
    </row>
    <row r="1029" spans="1:32">
      <c r="A1029" s="39" t="s">
        <v>2136</v>
      </c>
      <c r="B1029" s="40" t="s">
        <v>2137</v>
      </c>
      <c r="C1029" s="56">
        <v>1</v>
      </c>
      <c r="D1029" s="85" t="s">
        <v>22</v>
      </c>
      <c r="E1029" s="77" t="s">
        <v>2136</v>
      </c>
      <c r="F1029" s="85">
        <v>37.5</v>
      </c>
      <c r="G1029" s="32">
        <f t="shared" si="240"/>
        <v>0.1</v>
      </c>
      <c r="H1029" s="68">
        <f t="shared" si="237"/>
        <v>33.75</v>
      </c>
      <c r="I1029" s="68"/>
      <c r="J1029" s="24"/>
      <c r="K1029" s="24"/>
      <c r="L1029" s="136" t="s">
        <v>24</v>
      </c>
      <c r="M1029" s="128" t="s">
        <v>24</v>
      </c>
      <c r="N1029" s="151" t="s">
        <v>164</v>
      </c>
      <c r="O1029" s="20" t="s">
        <v>165</v>
      </c>
      <c r="P1029" s="153" t="s">
        <v>166</v>
      </c>
      <c r="Q1029" s="39" t="s">
        <v>2136</v>
      </c>
      <c r="R1029" s="40" t="s">
        <v>2137</v>
      </c>
      <c r="S1029" s="64">
        <v>1</v>
      </c>
      <c r="T1029" s="87" t="s">
        <v>22</v>
      </c>
      <c r="U1029" s="77" t="s">
        <v>2136</v>
      </c>
      <c r="V1029" s="87">
        <v>37.5</v>
      </c>
      <c r="W1029" s="48">
        <f t="shared" si="241"/>
        <v>0.1</v>
      </c>
      <c r="X1029" s="68">
        <f t="shared" si="242"/>
        <v>33.75</v>
      </c>
      <c r="Y1029" s="68"/>
      <c r="Z1029" s="24"/>
      <c r="AA1029" s="24"/>
      <c r="AB1029" s="136" t="s">
        <v>24</v>
      </c>
      <c r="AC1029" s="128" t="s">
        <v>24</v>
      </c>
      <c r="AD1029" s="150" t="s">
        <v>164</v>
      </c>
      <c r="AE1029" s="153" t="s">
        <v>165</v>
      </c>
      <c r="AF1029" s="153" t="s">
        <v>166</v>
      </c>
    </row>
    <row r="1030" spans="1:32">
      <c r="A1030" s="39" t="s">
        <v>2138</v>
      </c>
      <c r="B1030" s="40" t="s">
        <v>2139</v>
      </c>
      <c r="C1030" s="56">
        <v>1</v>
      </c>
      <c r="D1030" s="85" t="s">
        <v>22</v>
      </c>
      <c r="E1030" s="77" t="s">
        <v>2138</v>
      </c>
      <c r="F1030" s="85">
        <v>99.17</v>
      </c>
      <c r="G1030" s="32">
        <f t="shared" si="240"/>
        <v>0.1</v>
      </c>
      <c r="H1030" s="68">
        <f t="shared" si="237"/>
        <v>89.253</v>
      </c>
      <c r="I1030" s="68"/>
      <c r="J1030" s="24"/>
      <c r="K1030" s="24"/>
      <c r="L1030" s="136" t="s">
        <v>24</v>
      </c>
      <c r="M1030" s="128" t="s">
        <v>24</v>
      </c>
      <c r="N1030" s="151" t="s">
        <v>164</v>
      </c>
      <c r="O1030" s="20" t="s">
        <v>165</v>
      </c>
      <c r="P1030" s="153" t="s">
        <v>166</v>
      </c>
      <c r="Q1030" s="39" t="s">
        <v>2138</v>
      </c>
      <c r="R1030" s="40" t="s">
        <v>2139</v>
      </c>
      <c r="S1030" s="64">
        <v>1</v>
      </c>
      <c r="T1030" s="87" t="s">
        <v>22</v>
      </c>
      <c r="U1030" s="77" t="s">
        <v>2138</v>
      </c>
      <c r="V1030" s="87">
        <v>99.17</v>
      </c>
      <c r="W1030" s="48">
        <f t="shared" si="241"/>
        <v>0.1</v>
      </c>
      <c r="X1030" s="68">
        <f t="shared" si="242"/>
        <v>89.253</v>
      </c>
      <c r="Y1030" s="68"/>
      <c r="Z1030" s="24"/>
      <c r="AA1030" s="24"/>
      <c r="AB1030" s="136" t="s">
        <v>24</v>
      </c>
      <c r="AC1030" s="128" t="s">
        <v>24</v>
      </c>
      <c r="AD1030" s="150" t="s">
        <v>164</v>
      </c>
      <c r="AE1030" s="153" t="s">
        <v>165</v>
      </c>
      <c r="AF1030" s="153" t="s">
        <v>166</v>
      </c>
    </row>
    <row r="1031" spans="1:32">
      <c r="A1031" s="18">
        <v>103302319</v>
      </c>
      <c r="B1031" s="19" t="s">
        <v>2140</v>
      </c>
      <c r="C1031" s="56">
        <v>1</v>
      </c>
      <c r="D1031" s="85" t="s">
        <v>1619</v>
      </c>
      <c r="E1031" s="77">
        <v>103302319</v>
      </c>
      <c r="F1031" s="85">
        <v>91.66</v>
      </c>
      <c r="G1031" s="32">
        <f t="shared" ref="G1031:G1041" si="243">rv_20</f>
        <v>0.2</v>
      </c>
      <c r="H1031" s="68">
        <f t="shared" ref="H1031:H1058" si="244">F1031-(F1031*G1031)</f>
        <v>73.328000000000003</v>
      </c>
      <c r="I1031" s="68"/>
      <c r="J1031" s="24"/>
      <c r="K1031" s="24"/>
      <c r="L1031" s="136" t="s">
        <v>24</v>
      </c>
      <c r="M1031" s="128">
        <v>0.1</v>
      </c>
      <c r="N1031" s="151" t="s">
        <v>164</v>
      </c>
      <c r="O1031" s="20" t="s">
        <v>165</v>
      </c>
      <c r="P1031" s="153" t="s">
        <v>166</v>
      </c>
      <c r="Q1031" s="39">
        <v>103302319</v>
      </c>
      <c r="R1031" s="40" t="s">
        <v>2140</v>
      </c>
      <c r="S1031" s="64">
        <v>1</v>
      </c>
      <c r="T1031" s="87" t="s">
        <v>1619</v>
      </c>
      <c r="U1031" s="77">
        <v>103302319</v>
      </c>
      <c r="V1031" s="87">
        <v>91.66</v>
      </c>
      <c r="W1031" s="48">
        <f t="shared" ref="W1031:W1041" si="245">rv_20</f>
        <v>0.2</v>
      </c>
      <c r="X1031" s="68">
        <f t="shared" si="242"/>
        <v>73.328000000000003</v>
      </c>
      <c r="Y1031" s="68"/>
      <c r="Z1031" s="24"/>
      <c r="AA1031" s="24"/>
      <c r="AB1031" s="136" t="s">
        <v>24</v>
      </c>
      <c r="AC1031" s="128">
        <v>0.1</v>
      </c>
      <c r="AD1031" s="150" t="s">
        <v>164</v>
      </c>
      <c r="AE1031" s="153" t="s">
        <v>165</v>
      </c>
      <c r="AF1031" s="153" t="s">
        <v>166</v>
      </c>
    </row>
    <row r="1032" spans="1:32">
      <c r="A1032" s="18">
        <v>103302310</v>
      </c>
      <c r="B1032" s="19" t="s">
        <v>2141</v>
      </c>
      <c r="C1032" s="56">
        <v>1</v>
      </c>
      <c r="D1032" s="85" t="s">
        <v>1619</v>
      </c>
      <c r="E1032" s="77">
        <v>103302310</v>
      </c>
      <c r="F1032" s="85">
        <v>83.33</v>
      </c>
      <c r="G1032" s="32">
        <f t="shared" si="243"/>
        <v>0.2</v>
      </c>
      <c r="H1032" s="68">
        <f t="shared" si="244"/>
        <v>66.664000000000001</v>
      </c>
      <c r="I1032" s="68"/>
      <c r="J1032" s="24"/>
      <c r="K1032" s="24"/>
      <c r="L1032" s="136" t="s">
        <v>24</v>
      </c>
      <c r="M1032" s="128">
        <v>0.1</v>
      </c>
      <c r="N1032" s="151" t="s">
        <v>164</v>
      </c>
      <c r="O1032" s="20" t="s">
        <v>165</v>
      </c>
      <c r="P1032" s="153" t="s">
        <v>166</v>
      </c>
      <c r="Q1032" s="39">
        <v>103302310</v>
      </c>
      <c r="R1032" s="40" t="s">
        <v>2141</v>
      </c>
      <c r="S1032" s="64">
        <v>1</v>
      </c>
      <c r="T1032" s="87" t="s">
        <v>1619</v>
      </c>
      <c r="U1032" s="77">
        <v>103302310</v>
      </c>
      <c r="V1032" s="87">
        <v>83.33</v>
      </c>
      <c r="W1032" s="48">
        <f t="shared" si="245"/>
        <v>0.2</v>
      </c>
      <c r="X1032" s="68">
        <f t="shared" si="242"/>
        <v>66.664000000000001</v>
      </c>
      <c r="Y1032" s="68"/>
      <c r="Z1032" s="24"/>
      <c r="AA1032" s="24"/>
      <c r="AB1032" s="136" t="s">
        <v>24</v>
      </c>
      <c r="AC1032" s="128">
        <v>0.1</v>
      </c>
      <c r="AD1032" s="150" t="s">
        <v>164</v>
      </c>
      <c r="AE1032" s="153" t="s">
        <v>165</v>
      </c>
      <c r="AF1032" s="153" t="s">
        <v>166</v>
      </c>
    </row>
    <row r="1033" spans="1:32">
      <c r="A1033" s="18">
        <v>103201323</v>
      </c>
      <c r="B1033" s="19" t="s">
        <v>2142</v>
      </c>
      <c r="C1033" s="56">
        <v>1</v>
      </c>
      <c r="D1033" s="85" t="s">
        <v>1619</v>
      </c>
      <c r="E1033" s="77">
        <v>103201323</v>
      </c>
      <c r="F1033" s="85">
        <v>49.99</v>
      </c>
      <c r="G1033" s="32">
        <f t="shared" si="243"/>
        <v>0.2</v>
      </c>
      <c r="H1033" s="68">
        <f t="shared" si="244"/>
        <v>39.992000000000004</v>
      </c>
      <c r="I1033" s="68"/>
      <c r="J1033" s="24"/>
      <c r="K1033" s="24"/>
      <c r="L1033" s="136" t="s">
        <v>24</v>
      </c>
      <c r="M1033" s="128">
        <v>0.1</v>
      </c>
      <c r="N1033" s="151" t="s">
        <v>164</v>
      </c>
      <c r="O1033" s="20" t="s">
        <v>165</v>
      </c>
      <c r="P1033" s="153" t="s">
        <v>166</v>
      </c>
      <c r="Q1033" s="39">
        <v>103201323</v>
      </c>
      <c r="R1033" s="40" t="s">
        <v>2142</v>
      </c>
      <c r="S1033" s="64">
        <v>1</v>
      </c>
      <c r="T1033" s="87" t="s">
        <v>1619</v>
      </c>
      <c r="U1033" s="77">
        <v>103201323</v>
      </c>
      <c r="V1033" s="87">
        <v>49.99</v>
      </c>
      <c r="W1033" s="48">
        <f t="shared" si="245"/>
        <v>0.2</v>
      </c>
      <c r="X1033" s="68">
        <f t="shared" si="242"/>
        <v>39.992000000000004</v>
      </c>
      <c r="Y1033" s="68"/>
      <c r="Z1033" s="24"/>
      <c r="AA1033" s="24"/>
      <c r="AB1033" s="136" t="s">
        <v>24</v>
      </c>
      <c r="AC1033" s="128">
        <v>0.1</v>
      </c>
      <c r="AD1033" s="150" t="s">
        <v>164</v>
      </c>
      <c r="AE1033" s="153" t="s">
        <v>165</v>
      </c>
      <c r="AF1033" s="153" t="s">
        <v>166</v>
      </c>
    </row>
    <row r="1034" spans="1:32">
      <c r="A1034" s="18">
        <v>103202283</v>
      </c>
      <c r="B1034" s="19" t="s">
        <v>2143</v>
      </c>
      <c r="C1034" s="56">
        <v>1</v>
      </c>
      <c r="D1034" s="85" t="s">
        <v>1619</v>
      </c>
      <c r="E1034" s="77">
        <v>103202283</v>
      </c>
      <c r="F1034" s="85">
        <v>66.66</v>
      </c>
      <c r="G1034" s="32">
        <f t="shared" si="243"/>
        <v>0.2</v>
      </c>
      <c r="H1034" s="68">
        <f t="shared" si="244"/>
        <v>53.327999999999996</v>
      </c>
      <c r="I1034" s="68"/>
      <c r="J1034" s="24"/>
      <c r="K1034" s="24"/>
      <c r="L1034" s="136" t="s">
        <v>24</v>
      </c>
      <c r="M1034" s="128">
        <v>0.1</v>
      </c>
      <c r="N1034" s="151" t="s">
        <v>164</v>
      </c>
      <c r="O1034" s="20" t="s">
        <v>165</v>
      </c>
      <c r="P1034" s="153" t="s">
        <v>166</v>
      </c>
      <c r="Q1034" s="39">
        <v>103202283</v>
      </c>
      <c r="R1034" s="40" t="s">
        <v>2143</v>
      </c>
      <c r="S1034" s="64">
        <v>1</v>
      </c>
      <c r="T1034" s="87" t="s">
        <v>1619</v>
      </c>
      <c r="U1034" s="77">
        <v>103202283</v>
      </c>
      <c r="V1034" s="87">
        <v>66.66</v>
      </c>
      <c r="W1034" s="48">
        <f t="shared" si="245"/>
        <v>0.2</v>
      </c>
      <c r="X1034" s="68">
        <f t="shared" si="242"/>
        <v>53.327999999999996</v>
      </c>
      <c r="Y1034" s="68"/>
      <c r="Z1034" s="24"/>
      <c r="AA1034" s="24"/>
      <c r="AB1034" s="136" t="s">
        <v>24</v>
      </c>
      <c r="AC1034" s="128">
        <v>0.1</v>
      </c>
      <c r="AD1034" s="150" t="s">
        <v>164</v>
      </c>
      <c r="AE1034" s="153" t="s">
        <v>165</v>
      </c>
      <c r="AF1034" s="153" t="s">
        <v>166</v>
      </c>
    </row>
    <row r="1035" spans="1:32">
      <c r="A1035" s="18" t="s">
        <v>2144</v>
      </c>
      <c r="B1035" s="19" t="s">
        <v>2145</v>
      </c>
      <c r="C1035" s="56">
        <v>1</v>
      </c>
      <c r="D1035" s="85" t="s">
        <v>263</v>
      </c>
      <c r="E1035" s="77" t="s">
        <v>2144</v>
      </c>
      <c r="F1035" s="85">
        <v>24.95</v>
      </c>
      <c r="G1035" s="32">
        <f t="shared" si="243"/>
        <v>0.2</v>
      </c>
      <c r="H1035" s="68">
        <f t="shared" si="244"/>
        <v>19.96</v>
      </c>
      <c r="I1035" s="68"/>
      <c r="J1035" s="24"/>
      <c r="K1035" s="24"/>
      <c r="L1035" s="136" t="s">
        <v>24</v>
      </c>
      <c r="M1035" s="128" t="s">
        <v>24</v>
      </c>
      <c r="N1035" s="151" t="s">
        <v>164</v>
      </c>
      <c r="O1035" s="20" t="s">
        <v>165</v>
      </c>
      <c r="P1035" s="153" t="s">
        <v>166</v>
      </c>
      <c r="Q1035" s="39" t="s">
        <v>2144</v>
      </c>
      <c r="R1035" s="40" t="s">
        <v>2145</v>
      </c>
      <c r="S1035" s="64">
        <v>1</v>
      </c>
      <c r="T1035" s="87" t="s">
        <v>263</v>
      </c>
      <c r="U1035" s="77" t="s">
        <v>2144</v>
      </c>
      <c r="V1035" s="87">
        <v>24.95</v>
      </c>
      <c r="W1035" s="48">
        <f t="shared" si="245"/>
        <v>0.2</v>
      </c>
      <c r="X1035" s="68">
        <f t="shared" si="242"/>
        <v>19.96</v>
      </c>
      <c r="Y1035" s="68"/>
      <c r="Z1035" s="24"/>
      <c r="AA1035" s="24"/>
      <c r="AB1035" s="136" t="s">
        <v>24</v>
      </c>
      <c r="AC1035" s="128" t="s">
        <v>24</v>
      </c>
      <c r="AD1035" s="150" t="s">
        <v>164</v>
      </c>
      <c r="AE1035" s="153" t="s">
        <v>165</v>
      </c>
      <c r="AF1035" s="153" t="s">
        <v>166</v>
      </c>
    </row>
    <row r="1036" spans="1:32">
      <c r="A1036" s="18" t="s">
        <v>2146</v>
      </c>
      <c r="B1036" s="19" t="s">
        <v>2147</v>
      </c>
      <c r="C1036" s="56">
        <v>1</v>
      </c>
      <c r="D1036" s="85" t="s">
        <v>263</v>
      </c>
      <c r="E1036" s="77" t="s">
        <v>2146</v>
      </c>
      <c r="F1036" s="85">
        <v>24.95</v>
      </c>
      <c r="G1036" s="32">
        <f t="shared" si="243"/>
        <v>0.2</v>
      </c>
      <c r="H1036" s="68">
        <f t="shared" si="244"/>
        <v>19.96</v>
      </c>
      <c r="I1036" s="68"/>
      <c r="J1036" s="24"/>
      <c r="K1036" s="24"/>
      <c r="L1036" s="136" t="s">
        <v>24</v>
      </c>
      <c r="M1036" s="128" t="s">
        <v>24</v>
      </c>
      <c r="N1036" s="151" t="s">
        <v>164</v>
      </c>
      <c r="O1036" s="20" t="s">
        <v>165</v>
      </c>
      <c r="P1036" s="153" t="s">
        <v>166</v>
      </c>
      <c r="Q1036" s="39" t="s">
        <v>2146</v>
      </c>
      <c r="R1036" s="40" t="s">
        <v>2147</v>
      </c>
      <c r="S1036" s="64">
        <v>1</v>
      </c>
      <c r="T1036" s="87" t="s">
        <v>263</v>
      </c>
      <c r="U1036" s="77" t="s">
        <v>2146</v>
      </c>
      <c r="V1036" s="87">
        <v>24.95</v>
      </c>
      <c r="W1036" s="48">
        <f t="shared" si="245"/>
        <v>0.2</v>
      </c>
      <c r="X1036" s="68">
        <f t="shared" si="242"/>
        <v>19.96</v>
      </c>
      <c r="Y1036" s="68"/>
      <c r="Z1036" s="24"/>
      <c r="AA1036" s="24"/>
      <c r="AB1036" s="136" t="s">
        <v>24</v>
      </c>
      <c r="AC1036" s="128" t="s">
        <v>24</v>
      </c>
      <c r="AD1036" s="150" t="s">
        <v>164</v>
      </c>
      <c r="AE1036" s="153" t="s">
        <v>165</v>
      </c>
      <c r="AF1036" s="153" t="s">
        <v>166</v>
      </c>
    </row>
    <row r="1037" spans="1:32">
      <c r="A1037" s="18" t="s">
        <v>2148</v>
      </c>
      <c r="B1037" s="19" t="s">
        <v>2149</v>
      </c>
      <c r="C1037" s="56">
        <v>1</v>
      </c>
      <c r="D1037" s="85" t="s">
        <v>185</v>
      </c>
      <c r="E1037" s="77" t="s">
        <v>2148</v>
      </c>
      <c r="F1037" s="85">
        <v>58</v>
      </c>
      <c r="G1037" s="32">
        <f t="shared" si="243"/>
        <v>0.2</v>
      </c>
      <c r="H1037" s="68">
        <f t="shared" si="244"/>
        <v>46.4</v>
      </c>
      <c r="I1037" s="68"/>
      <c r="J1037" s="24"/>
      <c r="K1037" s="24"/>
      <c r="L1037" s="136" t="s">
        <v>24</v>
      </c>
      <c r="M1037" s="128" t="s">
        <v>24</v>
      </c>
      <c r="N1037" s="151" t="s">
        <v>164</v>
      </c>
      <c r="O1037" s="20" t="s">
        <v>165</v>
      </c>
      <c r="P1037" s="153" t="s">
        <v>166</v>
      </c>
      <c r="Q1037" s="39" t="s">
        <v>2148</v>
      </c>
      <c r="R1037" s="40" t="s">
        <v>2149</v>
      </c>
      <c r="S1037" s="64">
        <v>1</v>
      </c>
      <c r="T1037" s="87" t="s">
        <v>185</v>
      </c>
      <c r="U1037" s="77" t="s">
        <v>2148</v>
      </c>
      <c r="V1037" s="87">
        <v>58</v>
      </c>
      <c r="W1037" s="48">
        <f t="shared" si="245"/>
        <v>0.2</v>
      </c>
      <c r="X1037" s="68">
        <f t="shared" si="242"/>
        <v>46.4</v>
      </c>
      <c r="Y1037" s="68"/>
      <c r="Z1037" s="24"/>
      <c r="AA1037" s="24"/>
      <c r="AB1037" s="136" t="s">
        <v>24</v>
      </c>
      <c r="AC1037" s="128" t="s">
        <v>24</v>
      </c>
      <c r="AD1037" s="150" t="s">
        <v>164</v>
      </c>
      <c r="AE1037" s="153" t="s">
        <v>165</v>
      </c>
      <c r="AF1037" s="153" t="s">
        <v>166</v>
      </c>
    </row>
    <row r="1038" spans="1:32">
      <c r="A1038" s="18" t="s">
        <v>2150</v>
      </c>
      <c r="B1038" s="19" t="s">
        <v>2151</v>
      </c>
      <c r="C1038" s="56">
        <v>1</v>
      </c>
      <c r="D1038" s="85" t="s">
        <v>185</v>
      </c>
      <c r="E1038" s="77" t="s">
        <v>2150</v>
      </c>
      <c r="F1038" s="85">
        <v>62</v>
      </c>
      <c r="G1038" s="32">
        <f t="shared" si="243"/>
        <v>0.2</v>
      </c>
      <c r="H1038" s="68">
        <f t="shared" si="244"/>
        <v>49.6</v>
      </c>
      <c r="I1038" s="68"/>
      <c r="J1038" s="24"/>
      <c r="K1038" s="24"/>
      <c r="L1038" s="136" t="s">
        <v>24</v>
      </c>
      <c r="M1038" s="128" t="s">
        <v>24</v>
      </c>
      <c r="N1038" s="151" t="s">
        <v>164</v>
      </c>
      <c r="O1038" s="20" t="s">
        <v>165</v>
      </c>
      <c r="P1038" s="153" t="s">
        <v>166</v>
      </c>
      <c r="Q1038" s="39" t="s">
        <v>2150</v>
      </c>
      <c r="R1038" s="40" t="s">
        <v>2151</v>
      </c>
      <c r="S1038" s="64">
        <v>1</v>
      </c>
      <c r="T1038" s="87" t="s">
        <v>185</v>
      </c>
      <c r="U1038" s="77" t="s">
        <v>2150</v>
      </c>
      <c r="V1038" s="87">
        <v>62</v>
      </c>
      <c r="W1038" s="48">
        <f t="shared" si="245"/>
        <v>0.2</v>
      </c>
      <c r="X1038" s="68">
        <f t="shared" si="242"/>
        <v>49.6</v>
      </c>
      <c r="Y1038" s="68"/>
      <c r="Z1038" s="24"/>
      <c r="AA1038" s="24"/>
      <c r="AB1038" s="136" t="s">
        <v>24</v>
      </c>
      <c r="AC1038" s="128" t="s">
        <v>24</v>
      </c>
      <c r="AD1038" s="150" t="s">
        <v>164</v>
      </c>
      <c r="AE1038" s="153" t="s">
        <v>165</v>
      </c>
      <c r="AF1038" s="153" t="s">
        <v>166</v>
      </c>
    </row>
    <row r="1039" spans="1:32">
      <c r="A1039" s="18" t="s">
        <v>2152</v>
      </c>
      <c r="B1039" s="19" t="s">
        <v>2153</v>
      </c>
      <c r="C1039" s="56">
        <v>1</v>
      </c>
      <c r="D1039" s="85" t="s">
        <v>185</v>
      </c>
      <c r="E1039" s="77" t="s">
        <v>2152</v>
      </c>
      <c r="F1039" s="85">
        <v>64</v>
      </c>
      <c r="G1039" s="32">
        <f t="shared" si="243"/>
        <v>0.2</v>
      </c>
      <c r="H1039" s="68">
        <f t="shared" si="244"/>
        <v>51.2</v>
      </c>
      <c r="I1039" s="68"/>
      <c r="J1039" s="24"/>
      <c r="K1039" s="24"/>
      <c r="L1039" s="136" t="s">
        <v>24</v>
      </c>
      <c r="M1039" s="128" t="s">
        <v>24</v>
      </c>
      <c r="N1039" s="151" t="s">
        <v>164</v>
      </c>
      <c r="O1039" s="20" t="s">
        <v>165</v>
      </c>
      <c r="P1039" s="153" t="s">
        <v>166</v>
      </c>
      <c r="Q1039" s="39" t="s">
        <v>2152</v>
      </c>
      <c r="R1039" s="40" t="s">
        <v>2153</v>
      </c>
      <c r="S1039" s="64">
        <v>1</v>
      </c>
      <c r="T1039" s="87" t="s">
        <v>185</v>
      </c>
      <c r="U1039" s="77" t="s">
        <v>2152</v>
      </c>
      <c r="V1039" s="87">
        <v>64</v>
      </c>
      <c r="W1039" s="48">
        <f t="shared" si="245"/>
        <v>0.2</v>
      </c>
      <c r="X1039" s="68">
        <f t="shared" si="242"/>
        <v>51.2</v>
      </c>
      <c r="Y1039" s="68"/>
      <c r="Z1039" s="24"/>
      <c r="AA1039" s="24"/>
      <c r="AB1039" s="136" t="s">
        <v>24</v>
      </c>
      <c r="AC1039" s="128" t="s">
        <v>24</v>
      </c>
      <c r="AD1039" s="150" t="s">
        <v>164</v>
      </c>
      <c r="AE1039" s="153" t="s">
        <v>165</v>
      </c>
      <c r="AF1039" s="153" t="s">
        <v>166</v>
      </c>
    </row>
    <row r="1040" spans="1:32">
      <c r="A1040" s="18" t="s">
        <v>2154</v>
      </c>
      <c r="B1040" s="19" t="s">
        <v>2155</v>
      </c>
      <c r="C1040" s="56">
        <v>1</v>
      </c>
      <c r="D1040" s="85" t="s">
        <v>185</v>
      </c>
      <c r="E1040" s="77" t="s">
        <v>2154</v>
      </c>
      <c r="F1040" s="85">
        <v>84</v>
      </c>
      <c r="G1040" s="32">
        <f t="shared" si="243"/>
        <v>0.2</v>
      </c>
      <c r="H1040" s="68">
        <f t="shared" si="244"/>
        <v>67.2</v>
      </c>
      <c r="I1040" s="68"/>
      <c r="J1040" s="24"/>
      <c r="K1040" s="24"/>
      <c r="L1040" s="136" t="s">
        <v>24</v>
      </c>
      <c r="M1040" s="128" t="s">
        <v>24</v>
      </c>
      <c r="N1040" s="151" t="s">
        <v>164</v>
      </c>
      <c r="O1040" s="20" t="s">
        <v>165</v>
      </c>
      <c r="P1040" s="153" t="s">
        <v>166</v>
      </c>
      <c r="Q1040" s="39" t="s">
        <v>2154</v>
      </c>
      <c r="R1040" s="40" t="s">
        <v>2155</v>
      </c>
      <c r="S1040" s="64">
        <v>1</v>
      </c>
      <c r="T1040" s="87" t="s">
        <v>185</v>
      </c>
      <c r="U1040" s="77" t="s">
        <v>2154</v>
      </c>
      <c r="V1040" s="87">
        <v>84</v>
      </c>
      <c r="W1040" s="48">
        <f t="shared" si="245"/>
        <v>0.2</v>
      </c>
      <c r="X1040" s="68">
        <f t="shared" si="242"/>
        <v>67.2</v>
      </c>
      <c r="Y1040" s="68"/>
      <c r="Z1040" s="24"/>
      <c r="AA1040" s="24"/>
      <c r="AB1040" s="136" t="s">
        <v>24</v>
      </c>
      <c r="AC1040" s="128" t="s">
        <v>24</v>
      </c>
      <c r="AD1040" s="150" t="s">
        <v>164</v>
      </c>
      <c r="AE1040" s="153" t="s">
        <v>165</v>
      </c>
      <c r="AF1040" s="153" t="s">
        <v>166</v>
      </c>
    </row>
    <row r="1041" spans="1:32">
      <c r="A1041" s="18" t="s">
        <v>2156</v>
      </c>
      <c r="B1041" s="19" t="s">
        <v>2157</v>
      </c>
      <c r="C1041" s="56">
        <v>1</v>
      </c>
      <c r="D1041" s="85" t="s">
        <v>185</v>
      </c>
      <c r="E1041" s="77" t="s">
        <v>2156</v>
      </c>
      <c r="F1041" s="85">
        <v>96</v>
      </c>
      <c r="G1041" s="32">
        <f t="shared" si="243"/>
        <v>0.2</v>
      </c>
      <c r="H1041" s="68">
        <f t="shared" si="244"/>
        <v>76.8</v>
      </c>
      <c r="I1041" s="68"/>
      <c r="J1041" s="24"/>
      <c r="K1041" s="24"/>
      <c r="L1041" s="136" t="s">
        <v>24</v>
      </c>
      <c r="M1041" s="128" t="s">
        <v>24</v>
      </c>
      <c r="N1041" s="151" t="s">
        <v>164</v>
      </c>
      <c r="O1041" s="20" t="s">
        <v>165</v>
      </c>
      <c r="P1041" s="153" t="s">
        <v>166</v>
      </c>
      <c r="Q1041" s="39" t="s">
        <v>2156</v>
      </c>
      <c r="R1041" s="40" t="s">
        <v>2157</v>
      </c>
      <c r="S1041" s="64">
        <v>1</v>
      </c>
      <c r="T1041" s="87" t="s">
        <v>185</v>
      </c>
      <c r="U1041" s="77" t="s">
        <v>2156</v>
      </c>
      <c r="V1041" s="87">
        <v>96</v>
      </c>
      <c r="W1041" s="48">
        <f t="shared" si="245"/>
        <v>0.2</v>
      </c>
      <c r="X1041" s="68">
        <f t="shared" si="242"/>
        <v>76.8</v>
      </c>
      <c r="Y1041" s="68"/>
      <c r="Z1041" s="24"/>
      <c r="AA1041" s="24"/>
      <c r="AB1041" s="136" t="s">
        <v>24</v>
      </c>
      <c r="AC1041" s="128" t="s">
        <v>24</v>
      </c>
      <c r="AD1041" s="150" t="s">
        <v>164</v>
      </c>
      <c r="AE1041" s="153" t="s">
        <v>165</v>
      </c>
      <c r="AF1041" s="153" t="s">
        <v>166</v>
      </c>
    </row>
    <row r="1042" spans="1:32">
      <c r="A1042" s="18" t="s">
        <v>2158</v>
      </c>
      <c r="B1042" s="19" t="s">
        <v>2159</v>
      </c>
      <c r="C1042" s="56">
        <v>1</v>
      </c>
      <c r="D1042" s="85" t="s">
        <v>22</v>
      </c>
      <c r="E1042" s="77" t="s">
        <v>2158</v>
      </c>
      <c r="F1042" s="85">
        <v>29.17</v>
      </c>
      <c r="G1042" s="32">
        <f>rv_apple_acc_mac</f>
        <v>0.17</v>
      </c>
      <c r="H1042" s="68">
        <f t="shared" si="244"/>
        <v>24.211100000000002</v>
      </c>
      <c r="I1042" s="68"/>
      <c r="J1042" s="24"/>
      <c r="K1042" s="24"/>
      <c r="L1042" s="136" t="s">
        <v>24</v>
      </c>
      <c r="M1042" s="128">
        <v>0.02</v>
      </c>
      <c r="N1042" s="151" t="s">
        <v>164</v>
      </c>
      <c r="O1042" s="20" t="s">
        <v>165</v>
      </c>
      <c r="P1042" s="153" t="s">
        <v>166</v>
      </c>
      <c r="Q1042" s="39" t="s">
        <v>2158</v>
      </c>
      <c r="R1042" s="40" t="s">
        <v>2159</v>
      </c>
      <c r="S1042" s="64">
        <v>1</v>
      </c>
      <c r="T1042" s="87" t="s">
        <v>22</v>
      </c>
      <c r="U1042" s="77" t="s">
        <v>2158</v>
      </c>
      <c r="V1042" s="87">
        <v>29.17</v>
      </c>
      <c r="W1042" s="48">
        <f>rv_apple_acc_mac</f>
        <v>0.17</v>
      </c>
      <c r="X1042" s="68">
        <f t="shared" si="242"/>
        <v>24.211100000000002</v>
      </c>
      <c r="Y1042" s="68"/>
      <c r="Z1042" s="24"/>
      <c r="AA1042" s="24"/>
      <c r="AB1042" s="136" t="s">
        <v>24</v>
      </c>
      <c r="AC1042" s="128">
        <v>0.02</v>
      </c>
      <c r="AD1042" s="150" t="s">
        <v>164</v>
      </c>
      <c r="AE1042" s="153" t="s">
        <v>165</v>
      </c>
      <c r="AF1042" s="153" t="s">
        <v>166</v>
      </c>
    </row>
    <row r="1043" spans="1:32">
      <c r="A1043" s="18" t="s">
        <v>2160</v>
      </c>
      <c r="B1043" s="19" t="s">
        <v>2161</v>
      </c>
      <c r="C1043" s="56">
        <v>1</v>
      </c>
      <c r="D1043" s="85" t="s">
        <v>1582</v>
      </c>
      <c r="E1043" s="77" t="s">
        <v>2160</v>
      </c>
      <c r="F1043" s="85">
        <v>45.83</v>
      </c>
      <c r="G1043" s="32">
        <f>rv_10</f>
        <v>0.1</v>
      </c>
      <c r="H1043" s="68">
        <f t="shared" si="244"/>
        <v>41.247</v>
      </c>
      <c r="I1043" s="68"/>
      <c r="J1043" s="24"/>
      <c r="K1043" s="24"/>
      <c r="L1043" s="136" t="s">
        <v>24</v>
      </c>
      <c r="M1043" s="128">
        <v>0.02</v>
      </c>
      <c r="N1043" s="151" t="s">
        <v>164</v>
      </c>
      <c r="O1043" s="20" t="s">
        <v>165</v>
      </c>
      <c r="P1043" s="153" t="s">
        <v>166</v>
      </c>
      <c r="Q1043" s="39" t="s">
        <v>2160</v>
      </c>
      <c r="R1043" s="40" t="s">
        <v>2161</v>
      </c>
      <c r="S1043" s="64">
        <v>1</v>
      </c>
      <c r="T1043" s="87" t="s">
        <v>1582</v>
      </c>
      <c r="U1043" s="77" t="s">
        <v>2160</v>
      </c>
      <c r="V1043" s="87">
        <v>45.83</v>
      </c>
      <c r="W1043" s="48">
        <f>rv_10</f>
        <v>0.1</v>
      </c>
      <c r="X1043" s="68">
        <f t="shared" si="242"/>
        <v>41.247</v>
      </c>
      <c r="Y1043" s="68"/>
      <c r="Z1043" s="24"/>
      <c r="AA1043" s="24"/>
      <c r="AB1043" s="136" t="s">
        <v>24</v>
      </c>
      <c r="AC1043" s="128">
        <v>0.02</v>
      </c>
      <c r="AD1043" s="150" t="s">
        <v>164</v>
      </c>
      <c r="AE1043" s="153" t="s">
        <v>165</v>
      </c>
      <c r="AF1043" s="153" t="s">
        <v>166</v>
      </c>
    </row>
    <row r="1044" spans="1:32">
      <c r="A1044" s="18" t="s">
        <v>2162</v>
      </c>
      <c r="B1044" s="19" t="s">
        <v>2163</v>
      </c>
      <c r="C1044" s="56">
        <v>1</v>
      </c>
      <c r="D1044" s="85" t="s">
        <v>1585</v>
      </c>
      <c r="E1044" s="77" t="s">
        <v>2162</v>
      </c>
      <c r="F1044" s="85">
        <v>66.66</v>
      </c>
      <c r="G1044" s="32">
        <f t="shared" ref="G1044:G1058" si="246">rv_20</f>
        <v>0.2</v>
      </c>
      <c r="H1044" s="68">
        <f t="shared" si="244"/>
        <v>53.327999999999996</v>
      </c>
      <c r="I1044" s="68"/>
      <c r="J1044" s="24"/>
      <c r="K1044" s="24"/>
      <c r="L1044" s="136" t="s">
        <v>24</v>
      </c>
      <c r="M1044" s="128">
        <v>0.05</v>
      </c>
      <c r="N1044" s="151" t="s">
        <v>164</v>
      </c>
      <c r="O1044" s="20" t="s">
        <v>165</v>
      </c>
      <c r="P1044" s="153" t="s">
        <v>166</v>
      </c>
      <c r="Q1044" s="39" t="s">
        <v>2162</v>
      </c>
      <c r="R1044" s="40" t="s">
        <v>2163</v>
      </c>
      <c r="S1044" s="64">
        <v>1</v>
      </c>
      <c r="T1044" s="87" t="s">
        <v>1585</v>
      </c>
      <c r="U1044" s="77" t="s">
        <v>2162</v>
      </c>
      <c r="V1044" s="87">
        <v>66.66</v>
      </c>
      <c r="W1044" s="48">
        <f t="shared" ref="W1044:W1058" si="247">rv_20</f>
        <v>0.2</v>
      </c>
      <c r="X1044" s="68">
        <f t="shared" si="242"/>
        <v>53.327999999999996</v>
      </c>
      <c r="Y1044" s="68"/>
      <c r="Z1044" s="24"/>
      <c r="AA1044" s="24"/>
      <c r="AB1044" s="136" t="s">
        <v>24</v>
      </c>
      <c r="AC1044" s="128">
        <v>0.05</v>
      </c>
      <c r="AD1044" s="150" t="s">
        <v>164</v>
      </c>
      <c r="AE1044" s="153" t="s">
        <v>165</v>
      </c>
      <c r="AF1044" s="153" t="s">
        <v>166</v>
      </c>
    </row>
    <row r="1045" spans="1:32">
      <c r="A1045" s="18">
        <v>103302328</v>
      </c>
      <c r="B1045" s="19" t="s">
        <v>2164</v>
      </c>
      <c r="C1045" s="56">
        <v>1</v>
      </c>
      <c r="D1045" s="85" t="s">
        <v>1619</v>
      </c>
      <c r="E1045" s="77">
        <v>103302328</v>
      </c>
      <c r="F1045" s="85">
        <v>108.33</v>
      </c>
      <c r="G1045" s="32">
        <f t="shared" si="246"/>
        <v>0.2</v>
      </c>
      <c r="H1045" s="68">
        <f t="shared" si="244"/>
        <v>86.664000000000001</v>
      </c>
      <c r="I1045" s="68"/>
      <c r="J1045" s="24"/>
      <c r="K1045" s="24"/>
      <c r="L1045" s="136" t="s">
        <v>24</v>
      </c>
      <c r="M1045" s="128">
        <v>0.1</v>
      </c>
      <c r="N1045" s="151" t="s">
        <v>164</v>
      </c>
      <c r="O1045" s="20" t="s">
        <v>165</v>
      </c>
      <c r="P1045" s="153" t="s">
        <v>166</v>
      </c>
      <c r="Q1045" s="39">
        <v>103302328</v>
      </c>
      <c r="R1045" s="40" t="s">
        <v>2164</v>
      </c>
      <c r="S1045" s="64">
        <v>1</v>
      </c>
      <c r="T1045" s="87" t="s">
        <v>1619</v>
      </c>
      <c r="U1045" s="77">
        <v>103302328</v>
      </c>
      <c r="V1045" s="87">
        <v>108.33</v>
      </c>
      <c r="W1045" s="48">
        <f t="shared" si="247"/>
        <v>0.2</v>
      </c>
      <c r="X1045" s="68">
        <f t="shared" si="242"/>
        <v>86.664000000000001</v>
      </c>
      <c r="Y1045" s="68"/>
      <c r="Z1045" s="24"/>
      <c r="AA1045" s="24"/>
      <c r="AB1045" s="136" t="s">
        <v>24</v>
      </c>
      <c r="AC1045" s="128">
        <v>0.1</v>
      </c>
      <c r="AD1045" s="150" t="s">
        <v>164</v>
      </c>
      <c r="AE1045" s="153" t="s">
        <v>165</v>
      </c>
      <c r="AF1045" s="153" t="s">
        <v>166</v>
      </c>
    </row>
    <row r="1046" spans="1:32">
      <c r="A1046" s="18" t="s">
        <v>2165</v>
      </c>
      <c r="B1046" s="19" t="s">
        <v>2166</v>
      </c>
      <c r="C1046" s="56">
        <v>1</v>
      </c>
      <c r="D1046" s="85" t="s">
        <v>2167</v>
      </c>
      <c r="E1046" s="77" t="s">
        <v>2165</v>
      </c>
      <c r="F1046" s="85">
        <v>69.989999999999995</v>
      </c>
      <c r="G1046" s="32">
        <f t="shared" si="246"/>
        <v>0.2</v>
      </c>
      <c r="H1046" s="68">
        <f t="shared" si="244"/>
        <v>55.991999999999997</v>
      </c>
      <c r="I1046" s="68"/>
      <c r="J1046" s="24"/>
      <c r="K1046" s="24"/>
      <c r="L1046" s="136" t="s">
        <v>24</v>
      </c>
      <c r="M1046" s="128" t="s">
        <v>24</v>
      </c>
      <c r="N1046" s="151" t="s">
        <v>164</v>
      </c>
      <c r="O1046" s="20" t="s">
        <v>165</v>
      </c>
      <c r="P1046" s="153" t="s">
        <v>166</v>
      </c>
      <c r="Q1046" s="39" t="s">
        <v>2165</v>
      </c>
      <c r="R1046" s="40" t="s">
        <v>2166</v>
      </c>
      <c r="S1046" s="64">
        <v>1</v>
      </c>
      <c r="T1046" s="87" t="s">
        <v>2167</v>
      </c>
      <c r="U1046" s="77" t="s">
        <v>2165</v>
      </c>
      <c r="V1046" s="87">
        <v>69.989999999999995</v>
      </c>
      <c r="W1046" s="48">
        <f t="shared" si="247"/>
        <v>0.2</v>
      </c>
      <c r="X1046" s="68">
        <f t="shared" si="242"/>
        <v>55.991999999999997</v>
      </c>
      <c r="Y1046" s="68"/>
      <c r="Z1046" s="24"/>
      <c r="AA1046" s="24"/>
      <c r="AB1046" s="136" t="s">
        <v>24</v>
      </c>
      <c r="AC1046" s="128" t="s">
        <v>24</v>
      </c>
      <c r="AD1046" s="150" t="s">
        <v>164</v>
      </c>
      <c r="AE1046" s="153" t="s">
        <v>165</v>
      </c>
      <c r="AF1046" s="153" t="s">
        <v>166</v>
      </c>
    </row>
    <row r="1047" spans="1:32">
      <c r="A1047" s="18" t="s">
        <v>2168</v>
      </c>
      <c r="B1047" s="19" t="s">
        <v>2169</v>
      </c>
      <c r="C1047" s="56">
        <v>1</v>
      </c>
      <c r="D1047" s="85" t="s">
        <v>2167</v>
      </c>
      <c r="E1047" s="77" t="s">
        <v>2168</v>
      </c>
      <c r="F1047" s="85">
        <v>79.989999999999995</v>
      </c>
      <c r="G1047" s="32">
        <f t="shared" si="246"/>
        <v>0.2</v>
      </c>
      <c r="H1047" s="68">
        <f t="shared" si="244"/>
        <v>63.991999999999997</v>
      </c>
      <c r="I1047" s="68"/>
      <c r="J1047" s="24"/>
      <c r="K1047" s="24"/>
      <c r="L1047" s="136" t="s">
        <v>24</v>
      </c>
      <c r="M1047" s="128" t="s">
        <v>24</v>
      </c>
      <c r="N1047" s="151" t="s">
        <v>164</v>
      </c>
      <c r="O1047" s="20" t="s">
        <v>165</v>
      </c>
      <c r="P1047" s="153" t="s">
        <v>166</v>
      </c>
      <c r="Q1047" s="39" t="s">
        <v>2168</v>
      </c>
      <c r="R1047" s="40" t="s">
        <v>2169</v>
      </c>
      <c r="S1047" s="64">
        <v>1</v>
      </c>
      <c r="T1047" s="87" t="s">
        <v>2167</v>
      </c>
      <c r="U1047" s="77" t="s">
        <v>2168</v>
      </c>
      <c r="V1047" s="87">
        <v>79.989999999999995</v>
      </c>
      <c r="W1047" s="48">
        <f t="shared" si="247"/>
        <v>0.2</v>
      </c>
      <c r="X1047" s="68">
        <f t="shared" si="242"/>
        <v>63.991999999999997</v>
      </c>
      <c r="Y1047" s="68"/>
      <c r="Z1047" s="24"/>
      <c r="AA1047" s="24"/>
      <c r="AB1047" s="136" t="s">
        <v>24</v>
      </c>
      <c r="AC1047" s="128" t="s">
        <v>24</v>
      </c>
      <c r="AD1047" s="150" t="s">
        <v>164</v>
      </c>
      <c r="AE1047" s="153" t="s">
        <v>165</v>
      </c>
      <c r="AF1047" s="153" t="s">
        <v>166</v>
      </c>
    </row>
    <row r="1048" spans="1:32">
      <c r="A1048" s="18" t="s">
        <v>2170</v>
      </c>
      <c r="B1048" s="19" t="s">
        <v>2171</v>
      </c>
      <c r="C1048" s="56">
        <v>1</v>
      </c>
      <c r="D1048" s="85" t="s">
        <v>2167</v>
      </c>
      <c r="E1048" s="77" t="s">
        <v>2170</v>
      </c>
      <c r="F1048" s="85">
        <v>49.99</v>
      </c>
      <c r="G1048" s="32">
        <f t="shared" si="246"/>
        <v>0.2</v>
      </c>
      <c r="H1048" s="68">
        <f t="shared" si="244"/>
        <v>39.992000000000004</v>
      </c>
      <c r="I1048" s="68"/>
      <c r="J1048" s="24"/>
      <c r="K1048" s="24"/>
      <c r="L1048" s="136" t="s">
        <v>24</v>
      </c>
      <c r="M1048" s="128" t="s">
        <v>24</v>
      </c>
      <c r="N1048" s="151" t="s">
        <v>164</v>
      </c>
      <c r="O1048" s="20" t="s">
        <v>165</v>
      </c>
      <c r="P1048" s="153" t="s">
        <v>166</v>
      </c>
      <c r="Q1048" s="39" t="s">
        <v>2170</v>
      </c>
      <c r="R1048" s="40" t="s">
        <v>2171</v>
      </c>
      <c r="S1048" s="64">
        <v>1</v>
      </c>
      <c r="T1048" s="87" t="s">
        <v>2167</v>
      </c>
      <c r="U1048" s="77" t="s">
        <v>2170</v>
      </c>
      <c r="V1048" s="87">
        <v>49.99</v>
      </c>
      <c r="W1048" s="48">
        <f t="shared" si="247"/>
        <v>0.2</v>
      </c>
      <c r="X1048" s="68">
        <f t="shared" si="242"/>
        <v>39.992000000000004</v>
      </c>
      <c r="Y1048" s="68"/>
      <c r="Z1048" s="24"/>
      <c r="AA1048" s="24"/>
      <c r="AB1048" s="136" t="s">
        <v>24</v>
      </c>
      <c r="AC1048" s="128" t="s">
        <v>24</v>
      </c>
      <c r="AD1048" s="150" t="s">
        <v>164</v>
      </c>
      <c r="AE1048" s="153" t="s">
        <v>165</v>
      </c>
      <c r="AF1048" s="153" t="s">
        <v>166</v>
      </c>
    </row>
    <row r="1049" spans="1:32">
      <c r="A1049" s="18" t="s">
        <v>2172</v>
      </c>
      <c r="B1049" s="19" t="s">
        <v>2173</v>
      </c>
      <c r="C1049" s="56">
        <v>1</v>
      </c>
      <c r="D1049" s="85" t="s">
        <v>2167</v>
      </c>
      <c r="E1049" s="77" t="s">
        <v>2172</v>
      </c>
      <c r="F1049" s="85">
        <v>24.99</v>
      </c>
      <c r="G1049" s="32">
        <f t="shared" si="246"/>
        <v>0.2</v>
      </c>
      <c r="H1049" s="68">
        <f t="shared" si="244"/>
        <v>19.991999999999997</v>
      </c>
      <c r="I1049" s="68"/>
      <c r="J1049" s="24"/>
      <c r="K1049" s="24"/>
      <c r="L1049" s="136" t="s">
        <v>24</v>
      </c>
      <c r="M1049" s="128">
        <v>0.02</v>
      </c>
      <c r="N1049" s="151" t="s">
        <v>164</v>
      </c>
      <c r="O1049" s="20" t="s">
        <v>165</v>
      </c>
      <c r="P1049" s="153" t="s">
        <v>166</v>
      </c>
      <c r="Q1049" s="39" t="s">
        <v>2172</v>
      </c>
      <c r="R1049" s="40" t="s">
        <v>2173</v>
      </c>
      <c r="S1049" s="64">
        <v>1</v>
      </c>
      <c r="T1049" s="87" t="s">
        <v>2167</v>
      </c>
      <c r="U1049" s="77" t="s">
        <v>2172</v>
      </c>
      <c r="V1049" s="87">
        <v>24.99</v>
      </c>
      <c r="W1049" s="48">
        <f t="shared" si="247"/>
        <v>0.2</v>
      </c>
      <c r="X1049" s="68">
        <f t="shared" si="242"/>
        <v>19.991999999999997</v>
      </c>
      <c r="Y1049" s="68"/>
      <c r="Z1049" s="24"/>
      <c r="AA1049" s="24"/>
      <c r="AB1049" s="136" t="s">
        <v>24</v>
      </c>
      <c r="AC1049" s="128">
        <v>0.02</v>
      </c>
      <c r="AD1049" s="150" t="s">
        <v>164</v>
      </c>
      <c r="AE1049" s="153" t="s">
        <v>165</v>
      </c>
      <c r="AF1049" s="153" t="s">
        <v>166</v>
      </c>
    </row>
    <row r="1050" spans="1:32">
      <c r="A1050" s="18" t="s">
        <v>2174</v>
      </c>
      <c r="B1050" s="19" t="s">
        <v>2175</v>
      </c>
      <c r="C1050" s="56">
        <v>1</v>
      </c>
      <c r="D1050" s="85" t="s">
        <v>2167</v>
      </c>
      <c r="E1050" s="77" t="s">
        <v>2174</v>
      </c>
      <c r="F1050" s="85">
        <v>24.99</v>
      </c>
      <c r="G1050" s="32">
        <f t="shared" si="246"/>
        <v>0.2</v>
      </c>
      <c r="H1050" s="68">
        <f t="shared" si="244"/>
        <v>19.991999999999997</v>
      </c>
      <c r="I1050" s="68"/>
      <c r="J1050" s="24"/>
      <c r="K1050" s="24"/>
      <c r="L1050" s="136" t="s">
        <v>24</v>
      </c>
      <c r="M1050" s="128">
        <v>0.02</v>
      </c>
      <c r="N1050" s="151" t="s">
        <v>164</v>
      </c>
      <c r="O1050" s="20" t="s">
        <v>165</v>
      </c>
      <c r="P1050" s="153" t="s">
        <v>166</v>
      </c>
      <c r="Q1050" s="39" t="s">
        <v>2174</v>
      </c>
      <c r="R1050" s="40" t="s">
        <v>2175</v>
      </c>
      <c r="S1050" s="64">
        <v>1</v>
      </c>
      <c r="T1050" s="87" t="s">
        <v>2167</v>
      </c>
      <c r="U1050" s="77" t="s">
        <v>2174</v>
      </c>
      <c r="V1050" s="87">
        <v>24.99</v>
      </c>
      <c r="W1050" s="48">
        <f t="shared" si="247"/>
        <v>0.2</v>
      </c>
      <c r="X1050" s="68">
        <f t="shared" si="242"/>
        <v>19.991999999999997</v>
      </c>
      <c r="Y1050" s="68"/>
      <c r="Z1050" s="24"/>
      <c r="AA1050" s="24"/>
      <c r="AB1050" s="136" t="s">
        <v>24</v>
      </c>
      <c r="AC1050" s="128">
        <v>0.02</v>
      </c>
      <c r="AD1050" s="150" t="s">
        <v>164</v>
      </c>
      <c r="AE1050" s="153" t="s">
        <v>165</v>
      </c>
      <c r="AF1050" s="153" t="s">
        <v>166</v>
      </c>
    </row>
    <row r="1051" spans="1:32">
      <c r="A1051" s="18" t="s">
        <v>2176</v>
      </c>
      <c r="B1051" s="19" t="s">
        <v>2177</v>
      </c>
      <c r="C1051" s="56">
        <v>1</v>
      </c>
      <c r="D1051" s="85" t="s">
        <v>2178</v>
      </c>
      <c r="E1051" s="77" t="s">
        <v>2176</v>
      </c>
      <c r="F1051" s="85">
        <v>45.83</v>
      </c>
      <c r="G1051" s="32">
        <f t="shared" si="246"/>
        <v>0.2</v>
      </c>
      <c r="H1051" s="68">
        <f t="shared" si="244"/>
        <v>36.664000000000001</v>
      </c>
      <c r="I1051" s="68"/>
      <c r="J1051" s="24"/>
      <c r="K1051" s="24"/>
      <c r="L1051" s="136" t="s">
        <v>24</v>
      </c>
      <c r="M1051" s="128">
        <v>0.02</v>
      </c>
      <c r="N1051" s="151" t="s">
        <v>164</v>
      </c>
      <c r="O1051" s="20" t="s">
        <v>165</v>
      </c>
      <c r="P1051" s="153" t="s">
        <v>166</v>
      </c>
      <c r="Q1051" s="39" t="s">
        <v>2176</v>
      </c>
      <c r="R1051" s="40" t="s">
        <v>2177</v>
      </c>
      <c r="S1051" s="64">
        <v>1</v>
      </c>
      <c r="T1051" s="87" t="s">
        <v>2178</v>
      </c>
      <c r="U1051" s="77" t="s">
        <v>2176</v>
      </c>
      <c r="V1051" s="87">
        <v>45.83</v>
      </c>
      <c r="W1051" s="48">
        <f t="shared" si="247"/>
        <v>0.2</v>
      </c>
      <c r="X1051" s="68">
        <f t="shared" si="242"/>
        <v>36.664000000000001</v>
      </c>
      <c r="Y1051" s="68"/>
      <c r="Z1051" s="24"/>
      <c r="AA1051" s="24"/>
      <c r="AB1051" s="136" t="s">
        <v>24</v>
      </c>
      <c r="AC1051" s="128">
        <v>0.02</v>
      </c>
      <c r="AD1051" s="150" t="s">
        <v>164</v>
      </c>
      <c r="AE1051" s="153" t="s">
        <v>165</v>
      </c>
      <c r="AF1051" s="153" t="s">
        <v>166</v>
      </c>
    </row>
    <row r="1052" spans="1:32">
      <c r="A1052" s="18" t="s">
        <v>2179</v>
      </c>
      <c r="B1052" s="19" t="s">
        <v>2180</v>
      </c>
      <c r="C1052" s="56">
        <v>1</v>
      </c>
      <c r="D1052" s="85" t="s">
        <v>197</v>
      </c>
      <c r="E1052" s="77" t="s">
        <v>2179</v>
      </c>
      <c r="F1052" s="85">
        <v>34.99</v>
      </c>
      <c r="G1052" s="32">
        <f t="shared" si="246"/>
        <v>0.2</v>
      </c>
      <c r="H1052" s="68">
        <f t="shared" si="244"/>
        <v>27.992000000000001</v>
      </c>
      <c r="I1052" s="68"/>
      <c r="J1052" s="24"/>
      <c r="K1052" s="24"/>
      <c r="L1052" s="136" t="s">
        <v>24</v>
      </c>
      <c r="M1052" s="128" t="s">
        <v>24</v>
      </c>
      <c r="N1052" s="151" t="s">
        <v>164</v>
      </c>
      <c r="O1052" s="20" t="s">
        <v>165</v>
      </c>
      <c r="P1052" s="153" t="s">
        <v>166</v>
      </c>
      <c r="Q1052" s="39" t="s">
        <v>2179</v>
      </c>
      <c r="R1052" s="40" t="s">
        <v>2180</v>
      </c>
      <c r="S1052" s="64">
        <v>1</v>
      </c>
      <c r="T1052" s="87" t="s">
        <v>197</v>
      </c>
      <c r="U1052" s="77" t="s">
        <v>2179</v>
      </c>
      <c r="V1052" s="87">
        <v>34.99</v>
      </c>
      <c r="W1052" s="48">
        <f t="shared" si="247"/>
        <v>0.2</v>
      </c>
      <c r="X1052" s="68">
        <f t="shared" si="242"/>
        <v>27.992000000000001</v>
      </c>
      <c r="Y1052" s="68"/>
      <c r="Z1052" s="24"/>
      <c r="AA1052" s="24"/>
      <c r="AB1052" s="136" t="s">
        <v>24</v>
      </c>
      <c r="AC1052" s="128" t="s">
        <v>24</v>
      </c>
      <c r="AD1052" s="150" t="s">
        <v>164</v>
      </c>
      <c r="AE1052" s="153" t="s">
        <v>165</v>
      </c>
      <c r="AF1052" s="153" t="s">
        <v>166</v>
      </c>
    </row>
    <row r="1053" spans="1:32">
      <c r="A1053" s="18" t="s">
        <v>2181</v>
      </c>
      <c r="B1053" s="19" t="s">
        <v>2182</v>
      </c>
      <c r="C1053" s="56">
        <v>1</v>
      </c>
      <c r="D1053" s="85" t="s">
        <v>197</v>
      </c>
      <c r="E1053" s="77" t="s">
        <v>2181</v>
      </c>
      <c r="F1053" s="85">
        <v>29.16</v>
      </c>
      <c r="G1053" s="32">
        <f t="shared" si="246"/>
        <v>0.2</v>
      </c>
      <c r="H1053" s="68">
        <f t="shared" si="244"/>
        <v>23.327999999999999</v>
      </c>
      <c r="I1053" s="68"/>
      <c r="J1053" s="24"/>
      <c r="K1053" s="24"/>
      <c r="L1053" s="136" t="s">
        <v>24</v>
      </c>
      <c r="M1053" s="128" t="s">
        <v>24</v>
      </c>
      <c r="N1053" s="151" t="s">
        <v>164</v>
      </c>
      <c r="O1053" s="20" t="s">
        <v>165</v>
      </c>
      <c r="P1053" s="153" t="s">
        <v>166</v>
      </c>
      <c r="Q1053" s="39" t="s">
        <v>2181</v>
      </c>
      <c r="R1053" s="40" t="s">
        <v>2182</v>
      </c>
      <c r="S1053" s="64">
        <v>1</v>
      </c>
      <c r="T1053" s="87" t="s">
        <v>197</v>
      </c>
      <c r="U1053" s="77" t="s">
        <v>2181</v>
      </c>
      <c r="V1053" s="87">
        <v>29.16</v>
      </c>
      <c r="W1053" s="48">
        <f t="shared" si="247"/>
        <v>0.2</v>
      </c>
      <c r="X1053" s="68">
        <f t="shared" si="242"/>
        <v>23.327999999999999</v>
      </c>
      <c r="Y1053" s="68"/>
      <c r="Z1053" s="24"/>
      <c r="AA1053" s="24"/>
      <c r="AB1053" s="136" t="s">
        <v>24</v>
      </c>
      <c r="AC1053" s="128" t="s">
        <v>24</v>
      </c>
      <c r="AD1053" s="150" t="s">
        <v>164</v>
      </c>
      <c r="AE1053" s="153" t="s">
        <v>165</v>
      </c>
      <c r="AF1053" s="153" t="s">
        <v>166</v>
      </c>
    </row>
    <row r="1054" spans="1:32">
      <c r="A1054" s="18" t="s">
        <v>2183</v>
      </c>
      <c r="B1054" s="19" t="s">
        <v>2184</v>
      </c>
      <c r="C1054" s="56">
        <v>1</v>
      </c>
      <c r="D1054" s="85" t="s">
        <v>197</v>
      </c>
      <c r="E1054" s="77" t="s">
        <v>2183</v>
      </c>
      <c r="F1054" s="85">
        <v>29.16</v>
      </c>
      <c r="G1054" s="32">
        <f t="shared" si="246"/>
        <v>0.2</v>
      </c>
      <c r="H1054" s="68">
        <f t="shared" si="244"/>
        <v>23.327999999999999</v>
      </c>
      <c r="I1054" s="68"/>
      <c r="J1054" s="24"/>
      <c r="K1054" s="24"/>
      <c r="L1054" s="136" t="s">
        <v>24</v>
      </c>
      <c r="M1054" s="128" t="s">
        <v>24</v>
      </c>
      <c r="N1054" s="151" t="s">
        <v>164</v>
      </c>
      <c r="O1054" s="20" t="s">
        <v>165</v>
      </c>
      <c r="P1054" s="153" t="s">
        <v>166</v>
      </c>
      <c r="Q1054" s="39" t="s">
        <v>2183</v>
      </c>
      <c r="R1054" s="40" t="s">
        <v>2184</v>
      </c>
      <c r="S1054" s="64">
        <v>1</v>
      </c>
      <c r="T1054" s="87" t="s">
        <v>197</v>
      </c>
      <c r="U1054" s="77" t="s">
        <v>2183</v>
      </c>
      <c r="V1054" s="87">
        <v>29.16</v>
      </c>
      <c r="W1054" s="48">
        <f t="shared" si="247"/>
        <v>0.2</v>
      </c>
      <c r="X1054" s="68">
        <f t="shared" si="242"/>
        <v>23.327999999999999</v>
      </c>
      <c r="Y1054" s="68"/>
      <c r="Z1054" s="24"/>
      <c r="AA1054" s="24"/>
      <c r="AB1054" s="136" t="s">
        <v>24</v>
      </c>
      <c r="AC1054" s="128" t="s">
        <v>24</v>
      </c>
      <c r="AD1054" s="150" t="s">
        <v>164</v>
      </c>
      <c r="AE1054" s="153" t="s">
        <v>165</v>
      </c>
      <c r="AF1054" s="153" t="s">
        <v>166</v>
      </c>
    </row>
    <row r="1055" spans="1:32">
      <c r="A1055" s="18" t="s">
        <v>2185</v>
      </c>
      <c r="B1055" s="19" t="s">
        <v>2186</v>
      </c>
      <c r="C1055" s="56">
        <v>1</v>
      </c>
      <c r="D1055" s="85" t="s">
        <v>197</v>
      </c>
      <c r="E1055" s="77" t="s">
        <v>2185</v>
      </c>
      <c r="F1055" s="85">
        <v>74.989999999999995</v>
      </c>
      <c r="G1055" s="32">
        <f t="shared" si="246"/>
        <v>0.2</v>
      </c>
      <c r="H1055" s="68">
        <f t="shared" si="244"/>
        <v>59.991999999999997</v>
      </c>
      <c r="I1055" s="68"/>
      <c r="J1055" s="24"/>
      <c r="K1055" s="24"/>
      <c r="L1055" s="136" t="s">
        <v>24</v>
      </c>
      <c r="M1055" s="128" t="s">
        <v>24</v>
      </c>
      <c r="N1055" s="151" t="s">
        <v>164</v>
      </c>
      <c r="O1055" s="20" t="s">
        <v>165</v>
      </c>
      <c r="P1055" s="153" t="s">
        <v>166</v>
      </c>
      <c r="Q1055" s="39" t="s">
        <v>2185</v>
      </c>
      <c r="R1055" s="40" t="s">
        <v>2186</v>
      </c>
      <c r="S1055" s="64">
        <v>1</v>
      </c>
      <c r="T1055" s="87" t="s">
        <v>197</v>
      </c>
      <c r="U1055" s="77" t="s">
        <v>2185</v>
      </c>
      <c r="V1055" s="87">
        <v>74.989999999999995</v>
      </c>
      <c r="W1055" s="48">
        <f t="shared" si="247"/>
        <v>0.2</v>
      </c>
      <c r="X1055" s="68">
        <f t="shared" si="242"/>
        <v>59.991999999999997</v>
      </c>
      <c r="Y1055" s="68"/>
      <c r="Z1055" s="24"/>
      <c r="AA1055" s="24"/>
      <c r="AB1055" s="136" t="s">
        <v>24</v>
      </c>
      <c r="AC1055" s="128" t="s">
        <v>24</v>
      </c>
      <c r="AD1055" s="150" t="s">
        <v>164</v>
      </c>
      <c r="AE1055" s="153" t="s">
        <v>165</v>
      </c>
      <c r="AF1055" s="153" t="s">
        <v>166</v>
      </c>
    </row>
    <row r="1056" spans="1:32">
      <c r="A1056" s="18" t="s">
        <v>2187</v>
      </c>
      <c r="B1056" s="19" t="s">
        <v>2188</v>
      </c>
      <c r="C1056" s="56">
        <v>1</v>
      </c>
      <c r="D1056" s="85" t="s">
        <v>197</v>
      </c>
      <c r="E1056" s="77" t="s">
        <v>2187</v>
      </c>
      <c r="F1056" s="85">
        <v>74.989999999999995</v>
      </c>
      <c r="G1056" s="32">
        <f t="shared" si="246"/>
        <v>0.2</v>
      </c>
      <c r="H1056" s="68">
        <f t="shared" si="244"/>
        <v>59.991999999999997</v>
      </c>
      <c r="I1056" s="68"/>
      <c r="J1056" s="24"/>
      <c r="K1056" s="24"/>
      <c r="L1056" s="136" t="s">
        <v>24</v>
      </c>
      <c r="M1056" s="128" t="s">
        <v>24</v>
      </c>
      <c r="N1056" s="151" t="s">
        <v>164</v>
      </c>
      <c r="O1056" s="20" t="s">
        <v>165</v>
      </c>
      <c r="P1056" s="153" t="s">
        <v>166</v>
      </c>
      <c r="Q1056" s="39" t="s">
        <v>2187</v>
      </c>
      <c r="R1056" s="40" t="s">
        <v>2188</v>
      </c>
      <c r="S1056" s="64">
        <v>1</v>
      </c>
      <c r="T1056" s="87" t="s">
        <v>197</v>
      </c>
      <c r="U1056" s="77" t="s">
        <v>2187</v>
      </c>
      <c r="V1056" s="87">
        <v>74.989999999999995</v>
      </c>
      <c r="W1056" s="48">
        <f t="shared" si="247"/>
        <v>0.2</v>
      </c>
      <c r="X1056" s="68">
        <f t="shared" si="242"/>
        <v>59.991999999999997</v>
      </c>
      <c r="Y1056" s="68"/>
      <c r="Z1056" s="24"/>
      <c r="AA1056" s="24"/>
      <c r="AB1056" s="136" t="s">
        <v>24</v>
      </c>
      <c r="AC1056" s="128" t="s">
        <v>24</v>
      </c>
      <c r="AD1056" s="150" t="s">
        <v>164</v>
      </c>
      <c r="AE1056" s="153" t="s">
        <v>165</v>
      </c>
      <c r="AF1056" s="153" t="s">
        <v>166</v>
      </c>
    </row>
    <row r="1057" spans="1:32">
      <c r="A1057" s="18" t="s">
        <v>2189</v>
      </c>
      <c r="B1057" s="19" t="s">
        <v>2190</v>
      </c>
      <c r="C1057" s="56">
        <v>1</v>
      </c>
      <c r="D1057" s="85" t="s">
        <v>197</v>
      </c>
      <c r="E1057" s="77" t="s">
        <v>2189</v>
      </c>
      <c r="F1057" s="85">
        <v>44.99</v>
      </c>
      <c r="G1057" s="32">
        <f t="shared" si="246"/>
        <v>0.2</v>
      </c>
      <c r="H1057" s="68">
        <f t="shared" si="244"/>
        <v>35.992000000000004</v>
      </c>
      <c r="I1057" s="68"/>
      <c r="J1057" s="24"/>
      <c r="K1057" s="24"/>
      <c r="L1057" s="136" t="s">
        <v>24</v>
      </c>
      <c r="M1057" s="128" t="s">
        <v>24</v>
      </c>
      <c r="N1057" s="151" t="s">
        <v>164</v>
      </c>
      <c r="O1057" s="20" t="s">
        <v>165</v>
      </c>
      <c r="P1057" s="153" t="s">
        <v>166</v>
      </c>
      <c r="Q1057" s="39" t="s">
        <v>2189</v>
      </c>
      <c r="R1057" s="40" t="s">
        <v>2190</v>
      </c>
      <c r="S1057" s="64">
        <v>1</v>
      </c>
      <c r="T1057" s="87" t="s">
        <v>197</v>
      </c>
      <c r="U1057" s="77" t="s">
        <v>2189</v>
      </c>
      <c r="V1057" s="87">
        <v>44.99</v>
      </c>
      <c r="W1057" s="48">
        <f t="shared" si="247"/>
        <v>0.2</v>
      </c>
      <c r="X1057" s="68">
        <f t="shared" si="242"/>
        <v>35.992000000000004</v>
      </c>
      <c r="Y1057" s="68"/>
      <c r="Z1057" s="24"/>
      <c r="AA1057" s="24"/>
      <c r="AB1057" s="136" t="s">
        <v>24</v>
      </c>
      <c r="AC1057" s="128" t="s">
        <v>24</v>
      </c>
      <c r="AD1057" s="150" t="s">
        <v>164</v>
      </c>
      <c r="AE1057" s="153" t="s">
        <v>165</v>
      </c>
      <c r="AF1057" s="153" t="s">
        <v>166</v>
      </c>
    </row>
    <row r="1058" spans="1:32">
      <c r="A1058" s="18" t="s">
        <v>2191</v>
      </c>
      <c r="B1058" s="19" t="s">
        <v>2192</v>
      </c>
      <c r="C1058" s="56">
        <v>1</v>
      </c>
      <c r="D1058" s="85" t="s">
        <v>197</v>
      </c>
      <c r="E1058" s="77" t="s">
        <v>2191</v>
      </c>
      <c r="F1058" s="85">
        <v>29.99</v>
      </c>
      <c r="G1058" s="32">
        <f t="shared" si="246"/>
        <v>0.2</v>
      </c>
      <c r="H1058" s="68">
        <f t="shared" si="244"/>
        <v>23.991999999999997</v>
      </c>
      <c r="I1058" s="68"/>
      <c r="J1058" s="24"/>
      <c r="K1058" s="24"/>
      <c r="L1058" s="136" t="s">
        <v>24</v>
      </c>
      <c r="M1058" s="128">
        <v>0.02</v>
      </c>
      <c r="N1058" s="151" t="s">
        <v>164</v>
      </c>
      <c r="O1058" s="20" t="s">
        <v>165</v>
      </c>
      <c r="P1058" s="153" t="s">
        <v>166</v>
      </c>
      <c r="Q1058" s="39" t="s">
        <v>2191</v>
      </c>
      <c r="R1058" s="40" t="s">
        <v>2192</v>
      </c>
      <c r="S1058" s="64">
        <v>1</v>
      </c>
      <c r="T1058" s="87" t="s">
        <v>197</v>
      </c>
      <c r="U1058" s="77" t="s">
        <v>2191</v>
      </c>
      <c r="V1058" s="87">
        <v>29.99</v>
      </c>
      <c r="W1058" s="48">
        <f t="shared" si="247"/>
        <v>0.2</v>
      </c>
      <c r="X1058" s="68">
        <f t="shared" si="242"/>
        <v>23.991999999999997</v>
      </c>
      <c r="Y1058" s="68"/>
      <c r="Z1058" s="24"/>
      <c r="AA1058" s="24"/>
      <c r="AB1058" s="136" t="s">
        <v>24</v>
      </c>
      <c r="AC1058" s="128">
        <v>0.02</v>
      </c>
      <c r="AD1058" s="150" t="s">
        <v>164</v>
      </c>
      <c r="AE1058" s="153" t="s">
        <v>165</v>
      </c>
      <c r="AF1058" s="153" t="s">
        <v>166</v>
      </c>
    </row>
    <row r="1059" spans="1:32">
      <c r="A1059" s="39" t="s">
        <v>2193</v>
      </c>
      <c r="B1059" s="40" t="s">
        <v>2194</v>
      </c>
      <c r="C1059" s="56">
        <v>1</v>
      </c>
      <c r="D1059" s="68" t="s">
        <v>22</v>
      </c>
      <c r="E1059" s="77" t="s">
        <v>2193</v>
      </c>
      <c r="F1059" s="85">
        <v>37.5</v>
      </c>
      <c r="G1059" s="32">
        <f>rv_apple_acc_ipad</f>
        <v>0.1</v>
      </c>
      <c r="H1059" s="68">
        <f t="shared" ref="H1059:H1068" si="248">F1059-(F1059*G1059)</f>
        <v>33.75</v>
      </c>
      <c r="I1059" s="68"/>
      <c r="J1059" s="24"/>
      <c r="K1059" s="24"/>
      <c r="L1059" s="136" t="s">
        <v>24</v>
      </c>
      <c r="M1059" s="128" t="s">
        <v>24</v>
      </c>
      <c r="N1059" s="150" t="s">
        <v>164</v>
      </c>
      <c r="O1059" s="153" t="s">
        <v>165</v>
      </c>
      <c r="P1059" s="153" t="s">
        <v>166</v>
      </c>
      <c r="Q1059" s="39" t="s">
        <v>2193</v>
      </c>
      <c r="R1059" s="40" t="s">
        <v>2194</v>
      </c>
      <c r="S1059" s="64">
        <v>1</v>
      </c>
      <c r="T1059" s="68" t="s">
        <v>22</v>
      </c>
      <c r="U1059" s="77" t="s">
        <v>2193</v>
      </c>
      <c r="V1059" s="87">
        <v>37.5</v>
      </c>
      <c r="W1059" s="48">
        <f>rv_apple_acc_ipad</f>
        <v>0.1</v>
      </c>
      <c r="X1059" s="68">
        <f t="shared" ref="X1059:X1068" si="249">V1059-(V1059*W1059)</f>
        <v>33.75</v>
      </c>
      <c r="Y1059" s="68"/>
      <c r="Z1059" s="24"/>
      <c r="AA1059" s="24"/>
      <c r="AB1059" s="136" t="s">
        <v>24</v>
      </c>
      <c r="AC1059" s="128" t="s">
        <v>24</v>
      </c>
      <c r="AD1059" s="150" t="s">
        <v>164</v>
      </c>
      <c r="AE1059" s="153" t="s">
        <v>165</v>
      </c>
      <c r="AF1059" s="153" t="s">
        <v>166</v>
      </c>
    </row>
    <row r="1060" spans="1:32">
      <c r="A1060" s="39" t="s">
        <v>2195</v>
      </c>
      <c r="B1060" s="40" t="s">
        <v>2196</v>
      </c>
      <c r="C1060" s="56">
        <v>1</v>
      </c>
      <c r="D1060" s="85" t="s">
        <v>22</v>
      </c>
      <c r="E1060" s="77" t="s">
        <v>2195</v>
      </c>
      <c r="F1060" s="85">
        <v>37.5</v>
      </c>
      <c r="G1060" s="32">
        <f>rv_apple_acc_ipad</f>
        <v>0.1</v>
      </c>
      <c r="H1060" s="68">
        <f t="shared" si="248"/>
        <v>33.75</v>
      </c>
      <c r="I1060" s="68"/>
      <c r="J1060" s="24"/>
      <c r="K1060" s="24"/>
      <c r="L1060" s="136" t="s">
        <v>24</v>
      </c>
      <c r="M1060" s="128" t="s">
        <v>24</v>
      </c>
      <c r="N1060" s="151" t="s">
        <v>164</v>
      </c>
      <c r="O1060" s="20" t="s">
        <v>165</v>
      </c>
      <c r="P1060" s="153" t="s">
        <v>166</v>
      </c>
      <c r="Q1060" s="39" t="s">
        <v>2195</v>
      </c>
      <c r="R1060" s="40" t="s">
        <v>2196</v>
      </c>
      <c r="S1060" s="64">
        <v>1</v>
      </c>
      <c r="T1060" s="87" t="s">
        <v>22</v>
      </c>
      <c r="U1060" s="77" t="s">
        <v>2195</v>
      </c>
      <c r="V1060" s="87">
        <v>37.5</v>
      </c>
      <c r="W1060" s="48">
        <f>rv_apple_acc_ipad</f>
        <v>0.1</v>
      </c>
      <c r="X1060" s="68">
        <f t="shared" si="249"/>
        <v>33.75</v>
      </c>
      <c r="Y1060" s="68"/>
      <c r="Z1060" s="24"/>
      <c r="AA1060" s="24"/>
      <c r="AB1060" s="136" t="s">
        <v>24</v>
      </c>
      <c r="AC1060" s="128" t="s">
        <v>24</v>
      </c>
      <c r="AD1060" s="150" t="s">
        <v>164</v>
      </c>
      <c r="AE1060" s="153" t="s">
        <v>165</v>
      </c>
      <c r="AF1060" s="153" t="s">
        <v>166</v>
      </c>
    </row>
    <row r="1061" spans="1:32">
      <c r="A1061" s="18" t="s">
        <v>2197</v>
      </c>
      <c r="B1061" s="19" t="s">
        <v>2198</v>
      </c>
      <c r="C1061" s="56">
        <v>1</v>
      </c>
      <c r="D1061" s="85" t="s">
        <v>273</v>
      </c>
      <c r="E1061" s="77" t="s">
        <v>2197</v>
      </c>
      <c r="F1061" s="85">
        <v>249.83</v>
      </c>
      <c r="G1061" s="32">
        <f t="shared" ref="G1061:G1068" si="250">rv_20</f>
        <v>0.2</v>
      </c>
      <c r="H1061" s="68">
        <f t="shared" si="248"/>
        <v>199.864</v>
      </c>
      <c r="I1061" s="68"/>
      <c r="J1061" s="24"/>
      <c r="K1061" s="24"/>
      <c r="L1061" s="136">
        <v>6</v>
      </c>
      <c r="M1061" s="128">
        <v>0.05</v>
      </c>
      <c r="N1061" s="151" t="s">
        <v>164</v>
      </c>
      <c r="O1061" s="20" t="s">
        <v>165</v>
      </c>
      <c r="P1061" s="153" t="s">
        <v>254</v>
      </c>
      <c r="Q1061" s="39" t="s">
        <v>2197</v>
      </c>
      <c r="R1061" s="40" t="s">
        <v>2198</v>
      </c>
      <c r="S1061" s="64">
        <v>1</v>
      </c>
      <c r="T1061" s="87" t="s">
        <v>273</v>
      </c>
      <c r="U1061" s="77" t="s">
        <v>2197</v>
      </c>
      <c r="V1061" s="87">
        <v>249.83</v>
      </c>
      <c r="W1061" s="48">
        <f t="shared" ref="W1061:W1068" si="251">rv_20</f>
        <v>0.2</v>
      </c>
      <c r="X1061" s="68">
        <f t="shared" si="249"/>
        <v>199.864</v>
      </c>
      <c r="Y1061" s="68"/>
      <c r="Z1061" s="24"/>
      <c r="AA1061" s="24"/>
      <c r="AB1061" s="136">
        <v>6</v>
      </c>
      <c r="AC1061" s="128">
        <v>0.05</v>
      </c>
      <c r="AD1061" s="150" t="s">
        <v>164</v>
      </c>
      <c r="AE1061" s="153" t="s">
        <v>165</v>
      </c>
      <c r="AF1061" s="153" t="s">
        <v>254</v>
      </c>
    </row>
    <row r="1062" spans="1:32">
      <c r="A1062" s="18" t="s">
        <v>2199</v>
      </c>
      <c r="B1062" s="19" t="s">
        <v>2200</v>
      </c>
      <c r="C1062" s="56">
        <v>1</v>
      </c>
      <c r="D1062" s="85" t="s">
        <v>273</v>
      </c>
      <c r="E1062" s="77" t="s">
        <v>2199</v>
      </c>
      <c r="F1062" s="85">
        <v>399.83</v>
      </c>
      <c r="G1062" s="32">
        <f t="shared" si="250"/>
        <v>0.2</v>
      </c>
      <c r="H1062" s="68">
        <f t="shared" si="248"/>
        <v>319.86399999999998</v>
      </c>
      <c r="I1062" s="68"/>
      <c r="J1062" s="24"/>
      <c r="K1062" s="24"/>
      <c r="L1062" s="136">
        <v>6</v>
      </c>
      <c r="M1062" s="128">
        <v>0.05</v>
      </c>
      <c r="N1062" s="151" t="s">
        <v>164</v>
      </c>
      <c r="O1062" s="20" t="s">
        <v>165</v>
      </c>
      <c r="P1062" s="153" t="s">
        <v>254</v>
      </c>
      <c r="Q1062" s="39" t="s">
        <v>2199</v>
      </c>
      <c r="R1062" s="40" t="s">
        <v>2200</v>
      </c>
      <c r="S1062" s="64">
        <v>1</v>
      </c>
      <c r="T1062" s="87" t="s">
        <v>273</v>
      </c>
      <c r="U1062" s="77" t="s">
        <v>2199</v>
      </c>
      <c r="V1062" s="87">
        <v>399.83</v>
      </c>
      <c r="W1062" s="48">
        <f t="shared" si="251"/>
        <v>0.2</v>
      </c>
      <c r="X1062" s="68">
        <f t="shared" si="249"/>
        <v>319.86399999999998</v>
      </c>
      <c r="Y1062" s="68"/>
      <c r="Z1062" s="24"/>
      <c r="AA1062" s="24"/>
      <c r="AB1062" s="136">
        <v>6</v>
      </c>
      <c r="AC1062" s="128">
        <v>0.05</v>
      </c>
      <c r="AD1062" s="150" t="s">
        <v>164</v>
      </c>
      <c r="AE1062" s="153" t="s">
        <v>165</v>
      </c>
      <c r="AF1062" s="153" t="s">
        <v>254</v>
      </c>
    </row>
    <row r="1063" spans="1:32">
      <c r="A1063" s="18" t="s">
        <v>2201</v>
      </c>
      <c r="B1063" s="19" t="s">
        <v>2202</v>
      </c>
      <c r="C1063" s="56">
        <v>1</v>
      </c>
      <c r="D1063" s="85" t="s">
        <v>273</v>
      </c>
      <c r="E1063" s="77" t="s">
        <v>2201</v>
      </c>
      <c r="F1063" s="85">
        <v>655.16999999999996</v>
      </c>
      <c r="G1063" s="32">
        <f t="shared" si="250"/>
        <v>0.2</v>
      </c>
      <c r="H1063" s="68">
        <f t="shared" si="248"/>
        <v>524.13599999999997</v>
      </c>
      <c r="I1063" s="68"/>
      <c r="J1063" s="24"/>
      <c r="K1063" s="24"/>
      <c r="L1063" s="136">
        <v>6</v>
      </c>
      <c r="M1063" s="128">
        <v>0.05</v>
      </c>
      <c r="N1063" s="151" t="s">
        <v>164</v>
      </c>
      <c r="O1063" s="20" t="s">
        <v>165</v>
      </c>
      <c r="P1063" s="153" t="s">
        <v>254</v>
      </c>
      <c r="Q1063" s="39" t="s">
        <v>2201</v>
      </c>
      <c r="R1063" s="40" t="s">
        <v>2202</v>
      </c>
      <c r="S1063" s="64">
        <v>1</v>
      </c>
      <c r="T1063" s="87" t="s">
        <v>273</v>
      </c>
      <c r="U1063" s="77" t="s">
        <v>2201</v>
      </c>
      <c r="V1063" s="87">
        <v>655.16999999999996</v>
      </c>
      <c r="W1063" s="48">
        <f t="shared" si="251"/>
        <v>0.2</v>
      </c>
      <c r="X1063" s="68">
        <f t="shared" si="249"/>
        <v>524.13599999999997</v>
      </c>
      <c r="Y1063" s="68"/>
      <c r="Z1063" s="24"/>
      <c r="AA1063" s="24"/>
      <c r="AB1063" s="136">
        <v>6</v>
      </c>
      <c r="AC1063" s="128">
        <v>0.05</v>
      </c>
      <c r="AD1063" s="150" t="s">
        <v>164</v>
      </c>
      <c r="AE1063" s="153" t="s">
        <v>165</v>
      </c>
      <c r="AF1063" s="153" t="s">
        <v>254</v>
      </c>
    </row>
    <row r="1064" spans="1:32">
      <c r="A1064" s="18" t="s">
        <v>2203</v>
      </c>
      <c r="B1064" s="19" t="s">
        <v>2204</v>
      </c>
      <c r="C1064" s="56">
        <v>1</v>
      </c>
      <c r="D1064" s="85" t="s">
        <v>273</v>
      </c>
      <c r="E1064" s="77" t="s">
        <v>2203</v>
      </c>
      <c r="F1064" s="85">
        <v>529.83000000000004</v>
      </c>
      <c r="G1064" s="32">
        <f t="shared" si="250"/>
        <v>0.2</v>
      </c>
      <c r="H1064" s="68">
        <f t="shared" si="248"/>
        <v>423.86400000000003</v>
      </c>
      <c r="I1064" s="68"/>
      <c r="J1064" s="24"/>
      <c r="K1064" s="24"/>
      <c r="L1064" s="136">
        <v>6</v>
      </c>
      <c r="M1064" s="128">
        <v>0.05</v>
      </c>
      <c r="N1064" s="151" t="s">
        <v>164</v>
      </c>
      <c r="O1064" s="20" t="s">
        <v>165</v>
      </c>
      <c r="P1064" s="153" t="s">
        <v>254</v>
      </c>
      <c r="Q1064" s="39" t="s">
        <v>2203</v>
      </c>
      <c r="R1064" s="40" t="s">
        <v>2204</v>
      </c>
      <c r="S1064" s="64">
        <v>1</v>
      </c>
      <c r="T1064" s="87" t="s">
        <v>273</v>
      </c>
      <c r="U1064" s="77" t="s">
        <v>2203</v>
      </c>
      <c r="V1064" s="87">
        <v>529.83000000000004</v>
      </c>
      <c r="W1064" s="48">
        <f t="shared" si="251"/>
        <v>0.2</v>
      </c>
      <c r="X1064" s="68">
        <f t="shared" si="249"/>
        <v>423.86400000000003</v>
      </c>
      <c r="Y1064" s="68"/>
      <c r="Z1064" s="24"/>
      <c r="AA1064" s="24"/>
      <c r="AB1064" s="136">
        <v>6</v>
      </c>
      <c r="AC1064" s="128">
        <v>0.05</v>
      </c>
      <c r="AD1064" s="150" t="s">
        <v>164</v>
      </c>
      <c r="AE1064" s="153" t="s">
        <v>165</v>
      </c>
      <c r="AF1064" s="153" t="s">
        <v>254</v>
      </c>
    </row>
    <row r="1065" spans="1:32">
      <c r="A1065" s="18" t="s">
        <v>2205</v>
      </c>
      <c r="B1065" s="19" t="s">
        <v>2206</v>
      </c>
      <c r="C1065" s="56">
        <v>1</v>
      </c>
      <c r="D1065" s="85" t="s">
        <v>273</v>
      </c>
      <c r="E1065" s="77" t="s">
        <v>2205</v>
      </c>
      <c r="F1065" s="85">
        <v>916.17</v>
      </c>
      <c r="G1065" s="32">
        <f t="shared" si="250"/>
        <v>0.2</v>
      </c>
      <c r="H1065" s="68">
        <f t="shared" si="248"/>
        <v>732.93599999999992</v>
      </c>
      <c r="I1065" s="68"/>
      <c r="J1065" s="24"/>
      <c r="K1065" s="24"/>
      <c r="L1065" s="136">
        <v>6</v>
      </c>
      <c r="M1065" s="128">
        <v>0.05</v>
      </c>
      <c r="N1065" s="151" t="s">
        <v>164</v>
      </c>
      <c r="O1065" s="20" t="s">
        <v>165</v>
      </c>
      <c r="P1065" s="153" t="s">
        <v>254</v>
      </c>
      <c r="Q1065" s="39" t="s">
        <v>2205</v>
      </c>
      <c r="R1065" s="40" t="s">
        <v>2206</v>
      </c>
      <c r="S1065" s="64">
        <v>1</v>
      </c>
      <c r="T1065" s="87" t="s">
        <v>273</v>
      </c>
      <c r="U1065" s="77" t="s">
        <v>2205</v>
      </c>
      <c r="V1065" s="87">
        <v>916.17</v>
      </c>
      <c r="W1065" s="48">
        <f t="shared" si="251"/>
        <v>0.2</v>
      </c>
      <c r="X1065" s="68">
        <f t="shared" si="249"/>
        <v>732.93599999999992</v>
      </c>
      <c r="Y1065" s="68"/>
      <c r="Z1065" s="24"/>
      <c r="AA1065" s="24"/>
      <c r="AB1065" s="136">
        <v>6</v>
      </c>
      <c r="AC1065" s="128">
        <v>0.05</v>
      </c>
      <c r="AD1065" s="150" t="s">
        <v>164</v>
      </c>
      <c r="AE1065" s="153" t="s">
        <v>165</v>
      </c>
      <c r="AF1065" s="153" t="s">
        <v>254</v>
      </c>
    </row>
    <row r="1066" spans="1:32">
      <c r="A1066" s="18" t="s">
        <v>2207</v>
      </c>
      <c r="B1066" s="19" t="s">
        <v>2208</v>
      </c>
      <c r="C1066" s="56">
        <v>1</v>
      </c>
      <c r="D1066" s="85" t="s">
        <v>210</v>
      </c>
      <c r="E1066" s="77" t="s">
        <v>2207</v>
      </c>
      <c r="F1066" s="85">
        <v>23.33</v>
      </c>
      <c r="G1066" s="32">
        <f t="shared" si="250"/>
        <v>0.2</v>
      </c>
      <c r="H1066" s="68">
        <f t="shared" si="248"/>
        <v>18.663999999999998</v>
      </c>
      <c r="I1066" s="68"/>
      <c r="J1066" s="24"/>
      <c r="K1066" s="24"/>
      <c r="L1066" s="136" t="s">
        <v>24</v>
      </c>
      <c r="M1066" s="128">
        <v>0.02</v>
      </c>
      <c r="N1066" s="151" t="s">
        <v>164</v>
      </c>
      <c r="O1066" s="20" t="s">
        <v>165</v>
      </c>
      <c r="P1066" s="153" t="s">
        <v>166</v>
      </c>
      <c r="Q1066" s="39" t="s">
        <v>2207</v>
      </c>
      <c r="R1066" s="40" t="s">
        <v>2208</v>
      </c>
      <c r="S1066" s="64">
        <v>1</v>
      </c>
      <c r="T1066" s="87" t="s">
        <v>210</v>
      </c>
      <c r="U1066" s="77" t="s">
        <v>2207</v>
      </c>
      <c r="V1066" s="87">
        <v>23.33</v>
      </c>
      <c r="W1066" s="48">
        <f t="shared" si="251"/>
        <v>0.2</v>
      </c>
      <c r="X1066" s="68">
        <f t="shared" si="249"/>
        <v>18.663999999999998</v>
      </c>
      <c r="Y1066" s="68"/>
      <c r="Z1066" s="24"/>
      <c r="AA1066" s="24"/>
      <c r="AB1066" s="136" t="s">
        <v>24</v>
      </c>
      <c r="AC1066" s="128">
        <v>0.02</v>
      </c>
      <c r="AD1066" s="150" t="s">
        <v>164</v>
      </c>
      <c r="AE1066" s="153" t="s">
        <v>165</v>
      </c>
      <c r="AF1066" s="153" t="s">
        <v>166</v>
      </c>
    </row>
    <row r="1067" spans="1:32">
      <c r="A1067" s="18" t="s">
        <v>2209</v>
      </c>
      <c r="B1067" s="19" t="s">
        <v>2210</v>
      </c>
      <c r="C1067" s="56">
        <v>1</v>
      </c>
      <c r="D1067" s="85" t="s">
        <v>210</v>
      </c>
      <c r="E1067" s="77" t="s">
        <v>2209</v>
      </c>
      <c r="F1067" s="85">
        <v>54.16</v>
      </c>
      <c r="G1067" s="32">
        <f t="shared" si="250"/>
        <v>0.2</v>
      </c>
      <c r="H1067" s="68">
        <f t="shared" si="248"/>
        <v>43.327999999999996</v>
      </c>
      <c r="I1067" s="68"/>
      <c r="J1067" s="24"/>
      <c r="K1067" s="24"/>
      <c r="L1067" s="136" t="s">
        <v>24</v>
      </c>
      <c r="M1067" s="128">
        <v>0.02</v>
      </c>
      <c r="N1067" s="151" t="s">
        <v>164</v>
      </c>
      <c r="O1067" s="20" t="s">
        <v>165</v>
      </c>
      <c r="P1067" s="153" t="s">
        <v>166</v>
      </c>
      <c r="Q1067" s="39" t="s">
        <v>2209</v>
      </c>
      <c r="R1067" s="40" t="s">
        <v>2210</v>
      </c>
      <c r="S1067" s="64">
        <v>1</v>
      </c>
      <c r="T1067" s="87" t="s">
        <v>210</v>
      </c>
      <c r="U1067" s="77" t="s">
        <v>2209</v>
      </c>
      <c r="V1067" s="87">
        <v>54.16</v>
      </c>
      <c r="W1067" s="48">
        <f t="shared" si="251"/>
        <v>0.2</v>
      </c>
      <c r="X1067" s="68">
        <f t="shared" si="249"/>
        <v>43.327999999999996</v>
      </c>
      <c r="Y1067" s="68"/>
      <c r="Z1067" s="24"/>
      <c r="AA1067" s="24"/>
      <c r="AB1067" s="136" t="s">
        <v>24</v>
      </c>
      <c r="AC1067" s="128">
        <v>0.02</v>
      </c>
      <c r="AD1067" s="150" t="s">
        <v>164</v>
      </c>
      <c r="AE1067" s="153" t="s">
        <v>165</v>
      </c>
      <c r="AF1067" s="153" t="s">
        <v>166</v>
      </c>
    </row>
    <row r="1068" spans="1:32">
      <c r="A1068" s="18" t="s">
        <v>2211</v>
      </c>
      <c r="B1068" s="19" t="s">
        <v>2212</v>
      </c>
      <c r="C1068" s="56">
        <v>1</v>
      </c>
      <c r="D1068" s="85" t="s">
        <v>210</v>
      </c>
      <c r="E1068" s="77" t="s">
        <v>2211</v>
      </c>
      <c r="F1068" s="85">
        <v>54.16</v>
      </c>
      <c r="G1068" s="32">
        <f t="shared" si="250"/>
        <v>0.2</v>
      </c>
      <c r="H1068" s="68">
        <f t="shared" si="248"/>
        <v>43.327999999999996</v>
      </c>
      <c r="I1068" s="68"/>
      <c r="J1068" s="24"/>
      <c r="K1068" s="24"/>
      <c r="L1068" s="136" t="s">
        <v>24</v>
      </c>
      <c r="M1068" s="128">
        <v>0.02</v>
      </c>
      <c r="N1068" s="151" t="s">
        <v>164</v>
      </c>
      <c r="O1068" s="20" t="s">
        <v>165</v>
      </c>
      <c r="P1068" s="153" t="s">
        <v>166</v>
      </c>
      <c r="Q1068" s="39" t="s">
        <v>2211</v>
      </c>
      <c r="R1068" s="40" t="s">
        <v>2212</v>
      </c>
      <c r="S1068" s="64">
        <v>1</v>
      </c>
      <c r="T1068" s="87" t="s">
        <v>210</v>
      </c>
      <c r="U1068" s="77" t="s">
        <v>2211</v>
      </c>
      <c r="V1068" s="87">
        <v>54.16</v>
      </c>
      <c r="W1068" s="48">
        <f t="shared" si="251"/>
        <v>0.2</v>
      </c>
      <c r="X1068" s="68">
        <f t="shared" si="249"/>
        <v>43.327999999999996</v>
      </c>
      <c r="Y1068" s="68"/>
      <c r="Z1068" s="24"/>
      <c r="AA1068" s="24"/>
      <c r="AB1068" s="136" t="s">
        <v>24</v>
      </c>
      <c r="AC1068" s="128">
        <v>0.02</v>
      </c>
      <c r="AD1068" s="150" t="s">
        <v>164</v>
      </c>
      <c r="AE1068" s="153" t="s">
        <v>165</v>
      </c>
      <c r="AF1068" s="153" t="s">
        <v>166</v>
      </c>
    </row>
    <row r="1069" spans="1:32">
      <c r="A1069" s="18" t="s">
        <v>2213</v>
      </c>
      <c r="B1069" s="19" t="s">
        <v>2214</v>
      </c>
      <c r="C1069" s="56">
        <v>1</v>
      </c>
      <c r="D1069" s="85" t="s">
        <v>22</v>
      </c>
      <c r="E1069" s="77" t="s">
        <v>2213</v>
      </c>
      <c r="F1069" s="85">
        <v>70.83</v>
      </c>
      <c r="G1069" s="32">
        <v>0.17</v>
      </c>
      <c r="H1069" s="68">
        <v>58.788899999999998</v>
      </c>
      <c r="I1069" s="68"/>
      <c r="J1069" s="24"/>
      <c r="K1069" s="24"/>
      <c r="L1069" s="136" t="s">
        <v>24</v>
      </c>
      <c r="M1069" s="128">
        <v>0.05</v>
      </c>
      <c r="N1069" s="151" t="s">
        <v>164</v>
      </c>
      <c r="O1069" s="20" t="s">
        <v>165</v>
      </c>
      <c r="P1069" s="153" t="s">
        <v>166</v>
      </c>
      <c r="Q1069" s="39" t="s">
        <v>2213</v>
      </c>
      <c r="R1069" s="40" t="s">
        <v>2214</v>
      </c>
      <c r="S1069" s="64">
        <v>1</v>
      </c>
      <c r="T1069" s="87" t="s">
        <v>22</v>
      </c>
      <c r="U1069" s="77" t="s">
        <v>2213</v>
      </c>
      <c r="V1069" s="87">
        <v>70.83</v>
      </c>
      <c r="W1069" s="48">
        <v>0.17</v>
      </c>
      <c r="X1069" s="68">
        <v>58.788899999999998</v>
      </c>
      <c r="Y1069" s="68"/>
      <c r="Z1069" s="24"/>
      <c r="AA1069" s="24"/>
      <c r="AB1069" s="136" t="s">
        <v>24</v>
      </c>
      <c r="AC1069" s="128">
        <v>0.05</v>
      </c>
      <c r="AD1069" s="150" t="s">
        <v>164</v>
      </c>
      <c r="AE1069" s="153" t="s">
        <v>165</v>
      </c>
      <c r="AF1069" s="153" t="s">
        <v>166</v>
      </c>
    </row>
    <row r="1070" spans="1:32">
      <c r="A1070" s="18" t="s">
        <v>2215</v>
      </c>
      <c r="B1070" s="19" t="s">
        <v>2216</v>
      </c>
      <c r="C1070" s="56">
        <v>1</v>
      </c>
      <c r="D1070" s="85" t="s">
        <v>1610</v>
      </c>
      <c r="E1070" s="77" t="s">
        <v>2215</v>
      </c>
      <c r="F1070" s="85">
        <v>47.99</v>
      </c>
      <c r="G1070" s="32">
        <f t="shared" ref="G1070:G1090" si="252">rv_20</f>
        <v>0.2</v>
      </c>
      <c r="H1070" s="68">
        <f t="shared" ref="H1070:H1096" si="253">F1070-(F1070*G1070)</f>
        <v>38.392000000000003</v>
      </c>
      <c r="I1070" s="68"/>
      <c r="J1070" s="24"/>
      <c r="K1070" s="24"/>
      <c r="L1070" s="136" t="s">
        <v>24</v>
      </c>
      <c r="M1070" s="128" t="s">
        <v>24</v>
      </c>
      <c r="N1070" s="151" t="s">
        <v>164</v>
      </c>
      <c r="O1070" s="20" t="s">
        <v>165</v>
      </c>
      <c r="P1070" s="153" t="s">
        <v>166</v>
      </c>
      <c r="Q1070" s="39" t="s">
        <v>2215</v>
      </c>
      <c r="R1070" s="40" t="s">
        <v>2216</v>
      </c>
      <c r="S1070" s="64">
        <v>1</v>
      </c>
      <c r="T1070" s="87" t="s">
        <v>1610</v>
      </c>
      <c r="U1070" s="77" t="s">
        <v>2215</v>
      </c>
      <c r="V1070" s="87">
        <v>47.99</v>
      </c>
      <c r="W1070" s="48">
        <f t="shared" ref="W1070:W1117" si="254">rv_20</f>
        <v>0.2</v>
      </c>
      <c r="X1070" s="68">
        <f t="shared" ref="X1070:X1134" si="255">V1070-(V1070*W1070)</f>
        <v>38.392000000000003</v>
      </c>
      <c r="Y1070" s="68"/>
      <c r="Z1070" s="24"/>
      <c r="AA1070" s="24"/>
      <c r="AB1070" s="136" t="s">
        <v>24</v>
      </c>
      <c r="AC1070" s="128" t="s">
        <v>24</v>
      </c>
      <c r="AD1070" s="150" t="s">
        <v>164</v>
      </c>
      <c r="AE1070" s="153" t="s">
        <v>165</v>
      </c>
      <c r="AF1070" s="153" t="s">
        <v>166</v>
      </c>
    </row>
    <row r="1071" spans="1:32">
      <c r="A1071" s="18" t="s">
        <v>2217</v>
      </c>
      <c r="B1071" s="19" t="s">
        <v>2218</v>
      </c>
      <c r="C1071" s="56">
        <v>1</v>
      </c>
      <c r="D1071" s="68" t="s">
        <v>1610</v>
      </c>
      <c r="E1071" s="77" t="s">
        <v>2217</v>
      </c>
      <c r="F1071" s="85">
        <v>47.99</v>
      </c>
      <c r="G1071" s="32">
        <f t="shared" si="252"/>
        <v>0.2</v>
      </c>
      <c r="H1071" s="68">
        <f t="shared" si="253"/>
        <v>38.392000000000003</v>
      </c>
      <c r="I1071" s="68"/>
      <c r="J1071" s="24"/>
      <c r="K1071" s="24"/>
      <c r="L1071" s="136" t="s">
        <v>24</v>
      </c>
      <c r="M1071" s="128" t="s">
        <v>24</v>
      </c>
      <c r="N1071" s="150" t="s">
        <v>164</v>
      </c>
      <c r="O1071" s="153" t="s">
        <v>165</v>
      </c>
      <c r="P1071" s="153" t="s">
        <v>166</v>
      </c>
      <c r="Q1071" s="39" t="s">
        <v>2217</v>
      </c>
      <c r="R1071" s="40" t="s">
        <v>2218</v>
      </c>
      <c r="S1071" s="64">
        <v>1</v>
      </c>
      <c r="T1071" s="68" t="s">
        <v>1610</v>
      </c>
      <c r="U1071" s="77" t="s">
        <v>2217</v>
      </c>
      <c r="V1071" s="87">
        <v>47.99</v>
      </c>
      <c r="W1071" s="48">
        <f t="shared" si="254"/>
        <v>0.2</v>
      </c>
      <c r="X1071" s="68">
        <f t="shared" si="255"/>
        <v>38.392000000000003</v>
      </c>
      <c r="Y1071" s="68"/>
      <c r="Z1071" s="24"/>
      <c r="AA1071" s="24"/>
      <c r="AB1071" s="136" t="s">
        <v>24</v>
      </c>
      <c r="AC1071" s="128" t="s">
        <v>24</v>
      </c>
      <c r="AD1071" s="150" t="s">
        <v>164</v>
      </c>
      <c r="AE1071" s="153" t="s">
        <v>165</v>
      </c>
      <c r="AF1071" s="153" t="s">
        <v>166</v>
      </c>
    </row>
    <row r="1072" spans="1:32">
      <c r="A1072" s="18">
        <v>900086</v>
      </c>
      <c r="B1072" s="19" t="s">
        <v>2219</v>
      </c>
      <c r="C1072" s="56">
        <v>1</v>
      </c>
      <c r="D1072" s="68" t="s">
        <v>222</v>
      </c>
      <c r="E1072" s="77">
        <v>900086</v>
      </c>
      <c r="F1072" s="85">
        <v>33.33</v>
      </c>
      <c r="G1072" s="32">
        <f t="shared" si="252"/>
        <v>0.2</v>
      </c>
      <c r="H1072" s="68">
        <f t="shared" si="253"/>
        <v>26.663999999999998</v>
      </c>
      <c r="I1072" s="68"/>
      <c r="J1072" s="24"/>
      <c r="K1072" s="24"/>
      <c r="L1072" s="136" t="s">
        <v>24</v>
      </c>
      <c r="M1072" s="128">
        <v>0.02</v>
      </c>
      <c r="N1072" s="150" t="s">
        <v>164</v>
      </c>
      <c r="O1072" s="153" t="s">
        <v>165</v>
      </c>
      <c r="P1072" s="153" t="s">
        <v>166</v>
      </c>
      <c r="Q1072" s="39">
        <v>900086</v>
      </c>
      <c r="R1072" s="40" t="s">
        <v>2219</v>
      </c>
      <c r="S1072" s="64">
        <v>1</v>
      </c>
      <c r="T1072" s="68" t="s">
        <v>222</v>
      </c>
      <c r="U1072" s="77">
        <v>900086</v>
      </c>
      <c r="V1072" s="87">
        <v>33.33</v>
      </c>
      <c r="W1072" s="48">
        <f t="shared" si="254"/>
        <v>0.2</v>
      </c>
      <c r="X1072" s="68">
        <f t="shared" si="255"/>
        <v>26.663999999999998</v>
      </c>
      <c r="Y1072" s="68"/>
      <c r="Z1072" s="24"/>
      <c r="AA1072" s="24"/>
      <c r="AB1072" s="136" t="s">
        <v>24</v>
      </c>
      <c r="AC1072" s="128">
        <v>0.02</v>
      </c>
      <c r="AD1072" s="150" t="s">
        <v>164</v>
      </c>
      <c r="AE1072" s="153" t="s">
        <v>165</v>
      </c>
      <c r="AF1072" s="153" t="s">
        <v>166</v>
      </c>
    </row>
    <row r="1073" spans="1:32">
      <c r="A1073" s="18">
        <v>901906</v>
      </c>
      <c r="B1073" s="19" t="s">
        <v>2220</v>
      </c>
      <c r="C1073" s="56">
        <v>1</v>
      </c>
      <c r="D1073" s="68" t="s">
        <v>222</v>
      </c>
      <c r="E1073" s="77">
        <v>901906</v>
      </c>
      <c r="F1073" s="85">
        <v>83.32</v>
      </c>
      <c r="G1073" s="32">
        <f t="shared" si="252"/>
        <v>0.2</v>
      </c>
      <c r="H1073" s="68">
        <f t="shared" si="253"/>
        <v>66.655999999999992</v>
      </c>
      <c r="I1073" s="68"/>
      <c r="J1073" s="24"/>
      <c r="K1073" s="24"/>
      <c r="L1073" s="136" t="s">
        <v>24</v>
      </c>
      <c r="M1073" s="128">
        <v>0.05</v>
      </c>
      <c r="N1073" s="150" t="s">
        <v>164</v>
      </c>
      <c r="O1073" s="153" t="s">
        <v>165</v>
      </c>
      <c r="P1073" s="153" t="s">
        <v>166</v>
      </c>
      <c r="Q1073" s="39">
        <v>901906</v>
      </c>
      <c r="R1073" s="40" t="s">
        <v>2220</v>
      </c>
      <c r="S1073" s="64">
        <v>1</v>
      </c>
      <c r="T1073" s="68" t="s">
        <v>222</v>
      </c>
      <c r="U1073" s="77">
        <v>901906</v>
      </c>
      <c r="V1073" s="87">
        <v>83.32</v>
      </c>
      <c r="W1073" s="48">
        <f t="shared" si="254"/>
        <v>0.2</v>
      </c>
      <c r="X1073" s="68">
        <f t="shared" si="255"/>
        <v>66.655999999999992</v>
      </c>
      <c r="Y1073" s="68"/>
      <c r="Z1073" s="24"/>
      <c r="AA1073" s="24"/>
      <c r="AB1073" s="136" t="s">
        <v>24</v>
      </c>
      <c r="AC1073" s="128">
        <v>0.05</v>
      </c>
      <c r="AD1073" s="150" t="s">
        <v>164</v>
      </c>
      <c r="AE1073" s="153" t="s">
        <v>165</v>
      </c>
      <c r="AF1073" s="153" t="s">
        <v>166</v>
      </c>
    </row>
    <row r="1074" spans="1:32">
      <c r="A1074" s="18">
        <v>900068</v>
      </c>
      <c r="B1074" s="19" t="s">
        <v>2221</v>
      </c>
      <c r="C1074" s="56">
        <v>1</v>
      </c>
      <c r="D1074" s="68" t="s">
        <v>222</v>
      </c>
      <c r="E1074" s="77">
        <v>900068</v>
      </c>
      <c r="F1074" s="85">
        <v>29.99</v>
      </c>
      <c r="G1074" s="32">
        <f t="shared" si="252"/>
        <v>0.2</v>
      </c>
      <c r="H1074" s="68">
        <f t="shared" si="253"/>
        <v>23.991999999999997</v>
      </c>
      <c r="I1074" s="68"/>
      <c r="J1074" s="24"/>
      <c r="K1074" s="24"/>
      <c r="L1074" s="136" t="s">
        <v>24</v>
      </c>
      <c r="M1074" s="128">
        <v>0.02</v>
      </c>
      <c r="N1074" s="150" t="s">
        <v>164</v>
      </c>
      <c r="O1074" s="153" t="s">
        <v>165</v>
      </c>
      <c r="P1074" s="153" t="s">
        <v>166</v>
      </c>
      <c r="Q1074" s="39">
        <v>900068</v>
      </c>
      <c r="R1074" s="40" t="s">
        <v>2221</v>
      </c>
      <c r="S1074" s="64">
        <v>1</v>
      </c>
      <c r="T1074" s="68" t="s">
        <v>222</v>
      </c>
      <c r="U1074" s="77">
        <v>900068</v>
      </c>
      <c r="V1074" s="87">
        <v>29.99</v>
      </c>
      <c r="W1074" s="48">
        <f t="shared" si="254"/>
        <v>0.2</v>
      </c>
      <c r="X1074" s="68">
        <f t="shared" si="255"/>
        <v>23.991999999999997</v>
      </c>
      <c r="Y1074" s="68"/>
      <c r="Z1074" s="24"/>
      <c r="AA1074" s="24"/>
      <c r="AB1074" s="136" t="s">
        <v>24</v>
      </c>
      <c r="AC1074" s="128">
        <v>0.02</v>
      </c>
      <c r="AD1074" s="150" t="s">
        <v>164</v>
      </c>
      <c r="AE1074" s="153" t="s">
        <v>165</v>
      </c>
      <c r="AF1074" s="153" t="s">
        <v>166</v>
      </c>
    </row>
    <row r="1075" spans="1:32">
      <c r="A1075" s="18">
        <v>900096</v>
      </c>
      <c r="B1075" s="19" t="s">
        <v>2222</v>
      </c>
      <c r="C1075" s="56">
        <v>1</v>
      </c>
      <c r="D1075" s="68" t="s">
        <v>222</v>
      </c>
      <c r="E1075" s="77">
        <v>900096</v>
      </c>
      <c r="F1075" s="85">
        <v>39.99</v>
      </c>
      <c r="G1075" s="32">
        <f t="shared" si="252"/>
        <v>0.2</v>
      </c>
      <c r="H1075" s="68">
        <f t="shared" si="253"/>
        <v>31.992000000000001</v>
      </c>
      <c r="I1075" s="68"/>
      <c r="J1075" s="24"/>
      <c r="K1075" s="24"/>
      <c r="L1075" s="136" t="s">
        <v>24</v>
      </c>
      <c r="M1075" s="128">
        <v>0.05</v>
      </c>
      <c r="N1075" s="150" t="s">
        <v>164</v>
      </c>
      <c r="O1075" s="153" t="s">
        <v>165</v>
      </c>
      <c r="P1075" s="153" t="s">
        <v>166</v>
      </c>
      <c r="Q1075" s="39">
        <v>900096</v>
      </c>
      <c r="R1075" s="40" t="s">
        <v>2222</v>
      </c>
      <c r="S1075" s="64">
        <v>1</v>
      </c>
      <c r="T1075" s="68" t="s">
        <v>222</v>
      </c>
      <c r="U1075" s="77">
        <v>900096</v>
      </c>
      <c r="V1075" s="87">
        <v>39.99</v>
      </c>
      <c r="W1075" s="48">
        <f t="shared" si="254"/>
        <v>0.2</v>
      </c>
      <c r="X1075" s="68">
        <f t="shared" si="255"/>
        <v>31.992000000000001</v>
      </c>
      <c r="Y1075" s="68"/>
      <c r="Z1075" s="24"/>
      <c r="AA1075" s="24"/>
      <c r="AB1075" s="136" t="s">
        <v>24</v>
      </c>
      <c r="AC1075" s="128">
        <v>0.05</v>
      </c>
      <c r="AD1075" s="150" t="s">
        <v>164</v>
      </c>
      <c r="AE1075" s="153" t="s">
        <v>165</v>
      </c>
      <c r="AF1075" s="153" t="s">
        <v>166</v>
      </c>
    </row>
    <row r="1076" spans="1:32">
      <c r="A1076" s="18">
        <v>900097</v>
      </c>
      <c r="B1076" s="19" t="s">
        <v>2223</v>
      </c>
      <c r="C1076" s="56">
        <v>1</v>
      </c>
      <c r="D1076" s="68" t="s">
        <v>222</v>
      </c>
      <c r="E1076" s="77">
        <v>900097</v>
      </c>
      <c r="F1076" s="85">
        <v>49.99</v>
      </c>
      <c r="G1076" s="32">
        <f t="shared" si="252"/>
        <v>0.2</v>
      </c>
      <c r="H1076" s="68">
        <f t="shared" si="253"/>
        <v>39.992000000000004</v>
      </c>
      <c r="I1076" s="68"/>
      <c r="J1076" s="24"/>
      <c r="K1076" s="24"/>
      <c r="L1076" s="136" t="s">
        <v>24</v>
      </c>
      <c r="M1076" s="128">
        <v>0.05</v>
      </c>
      <c r="N1076" s="150" t="s">
        <v>164</v>
      </c>
      <c r="O1076" s="153" t="s">
        <v>165</v>
      </c>
      <c r="P1076" s="153" t="s">
        <v>166</v>
      </c>
      <c r="Q1076" s="39">
        <v>900097</v>
      </c>
      <c r="R1076" s="40" t="s">
        <v>2223</v>
      </c>
      <c r="S1076" s="64">
        <v>1</v>
      </c>
      <c r="T1076" s="68" t="s">
        <v>222</v>
      </c>
      <c r="U1076" s="77">
        <v>900097</v>
      </c>
      <c r="V1076" s="87">
        <v>49.99</v>
      </c>
      <c r="W1076" s="48">
        <f t="shared" si="254"/>
        <v>0.2</v>
      </c>
      <c r="X1076" s="68">
        <f t="shared" si="255"/>
        <v>39.992000000000004</v>
      </c>
      <c r="Y1076" s="68"/>
      <c r="Z1076" s="24"/>
      <c r="AA1076" s="24"/>
      <c r="AB1076" s="136" t="s">
        <v>24</v>
      </c>
      <c r="AC1076" s="128">
        <v>0.05</v>
      </c>
      <c r="AD1076" s="150" t="s">
        <v>164</v>
      </c>
      <c r="AE1076" s="153" t="s">
        <v>165</v>
      </c>
      <c r="AF1076" s="153" t="s">
        <v>166</v>
      </c>
    </row>
    <row r="1077" spans="1:32">
      <c r="A1077" s="18">
        <v>900098</v>
      </c>
      <c r="B1077" s="19" t="s">
        <v>2224</v>
      </c>
      <c r="C1077" s="56">
        <v>1</v>
      </c>
      <c r="D1077" s="68" t="s">
        <v>222</v>
      </c>
      <c r="E1077" s="77">
        <v>900098</v>
      </c>
      <c r="F1077" s="85">
        <v>62.49</v>
      </c>
      <c r="G1077" s="32">
        <f t="shared" si="252"/>
        <v>0.2</v>
      </c>
      <c r="H1077" s="68">
        <f t="shared" si="253"/>
        <v>49.992000000000004</v>
      </c>
      <c r="I1077" s="68"/>
      <c r="J1077" s="24"/>
      <c r="K1077" s="24"/>
      <c r="L1077" s="136" t="s">
        <v>24</v>
      </c>
      <c r="M1077" s="128">
        <v>0.05</v>
      </c>
      <c r="N1077" s="150" t="s">
        <v>164</v>
      </c>
      <c r="O1077" s="153" t="s">
        <v>165</v>
      </c>
      <c r="P1077" s="153" t="s">
        <v>166</v>
      </c>
      <c r="Q1077" s="39">
        <v>900098</v>
      </c>
      <c r="R1077" s="40" t="s">
        <v>2224</v>
      </c>
      <c r="S1077" s="64">
        <v>1</v>
      </c>
      <c r="T1077" s="68" t="s">
        <v>222</v>
      </c>
      <c r="U1077" s="77">
        <v>900098</v>
      </c>
      <c r="V1077" s="87">
        <v>62.49</v>
      </c>
      <c r="W1077" s="48">
        <f t="shared" si="254"/>
        <v>0.2</v>
      </c>
      <c r="X1077" s="68">
        <f t="shared" si="255"/>
        <v>49.992000000000004</v>
      </c>
      <c r="Y1077" s="68"/>
      <c r="Z1077" s="24"/>
      <c r="AA1077" s="24"/>
      <c r="AB1077" s="136" t="s">
        <v>24</v>
      </c>
      <c r="AC1077" s="128">
        <v>0.05</v>
      </c>
      <c r="AD1077" s="150" t="s">
        <v>164</v>
      </c>
      <c r="AE1077" s="153" t="s">
        <v>165</v>
      </c>
      <c r="AF1077" s="153" t="s">
        <v>166</v>
      </c>
    </row>
    <row r="1078" spans="1:32">
      <c r="A1078" s="18">
        <v>170226</v>
      </c>
      <c r="B1078" s="19" t="s">
        <v>2225</v>
      </c>
      <c r="C1078" s="56">
        <v>1</v>
      </c>
      <c r="D1078" s="68" t="s">
        <v>222</v>
      </c>
      <c r="E1078" s="77">
        <v>170226</v>
      </c>
      <c r="F1078" s="85">
        <v>66.66</v>
      </c>
      <c r="G1078" s="32">
        <f t="shared" si="252"/>
        <v>0.2</v>
      </c>
      <c r="H1078" s="68">
        <f t="shared" si="253"/>
        <v>53.327999999999996</v>
      </c>
      <c r="I1078" s="68"/>
      <c r="J1078" s="24"/>
      <c r="K1078" s="24"/>
      <c r="L1078" s="136" t="s">
        <v>24</v>
      </c>
      <c r="M1078" s="128" t="s">
        <v>24</v>
      </c>
      <c r="N1078" s="150" t="s">
        <v>164</v>
      </c>
      <c r="O1078" s="153" t="s">
        <v>165</v>
      </c>
      <c r="P1078" s="153" t="s">
        <v>166</v>
      </c>
      <c r="Q1078" s="39">
        <v>170226</v>
      </c>
      <c r="R1078" s="40" t="s">
        <v>2225</v>
      </c>
      <c r="S1078" s="64">
        <v>1</v>
      </c>
      <c r="T1078" s="68" t="s">
        <v>222</v>
      </c>
      <c r="U1078" s="77">
        <v>170226</v>
      </c>
      <c r="V1078" s="87">
        <v>66.66</v>
      </c>
      <c r="W1078" s="48">
        <f t="shared" si="254"/>
        <v>0.2</v>
      </c>
      <c r="X1078" s="68">
        <f t="shared" si="255"/>
        <v>53.327999999999996</v>
      </c>
      <c r="Y1078" s="68"/>
      <c r="Z1078" s="24"/>
      <c r="AA1078" s="24"/>
      <c r="AB1078" s="136" t="s">
        <v>24</v>
      </c>
      <c r="AC1078" s="128" t="s">
        <v>24</v>
      </c>
      <c r="AD1078" s="150" t="s">
        <v>164</v>
      </c>
      <c r="AE1078" s="153" t="s">
        <v>165</v>
      </c>
      <c r="AF1078" s="153" t="s">
        <v>166</v>
      </c>
    </row>
    <row r="1079" spans="1:32">
      <c r="A1079" s="18">
        <v>400507</v>
      </c>
      <c r="B1079" s="19" t="s">
        <v>2226</v>
      </c>
      <c r="C1079" s="56">
        <v>1</v>
      </c>
      <c r="D1079" s="68" t="s">
        <v>222</v>
      </c>
      <c r="E1079" s="77">
        <v>400507</v>
      </c>
      <c r="F1079" s="85">
        <v>74.989999999999995</v>
      </c>
      <c r="G1079" s="32">
        <f t="shared" si="252"/>
        <v>0.2</v>
      </c>
      <c r="H1079" s="68">
        <f t="shared" si="253"/>
        <v>59.991999999999997</v>
      </c>
      <c r="I1079" s="68"/>
      <c r="J1079" s="24"/>
      <c r="K1079" s="24"/>
      <c r="L1079" s="136" t="s">
        <v>24</v>
      </c>
      <c r="M1079" s="128" t="s">
        <v>24</v>
      </c>
      <c r="N1079" s="150" t="s">
        <v>164</v>
      </c>
      <c r="O1079" s="153" t="s">
        <v>165</v>
      </c>
      <c r="P1079" s="153" t="s">
        <v>166</v>
      </c>
      <c r="Q1079" s="39">
        <v>400507</v>
      </c>
      <c r="R1079" s="40" t="s">
        <v>2226</v>
      </c>
      <c r="S1079" s="64">
        <v>1</v>
      </c>
      <c r="T1079" s="68" t="s">
        <v>222</v>
      </c>
      <c r="U1079" s="77">
        <v>400507</v>
      </c>
      <c r="V1079" s="87">
        <v>74.989999999999995</v>
      </c>
      <c r="W1079" s="48">
        <f t="shared" si="254"/>
        <v>0.2</v>
      </c>
      <c r="X1079" s="68">
        <f t="shared" si="255"/>
        <v>59.991999999999997</v>
      </c>
      <c r="Y1079" s="68"/>
      <c r="Z1079" s="24"/>
      <c r="AA1079" s="24"/>
      <c r="AB1079" s="136" t="s">
        <v>24</v>
      </c>
      <c r="AC1079" s="128" t="s">
        <v>24</v>
      </c>
      <c r="AD1079" s="150" t="s">
        <v>164</v>
      </c>
      <c r="AE1079" s="153" t="s">
        <v>165</v>
      </c>
      <c r="AF1079" s="153" t="s">
        <v>166</v>
      </c>
    </row>
    <row r="1080" spans="1:32">
      <c r="A1080" s="18">
        <v>400508</v>
      </c>
      <c r="B1080" s="19" t="s">
        <v>2227</v>
      </c>
      <c r="C1080" s="56">
        <v>1</v>
      </c>
      <c r="D1080" s="68" t="s">
        <v>222</v>
      </c>
      <c r="E1080" s="77">
        <v>400508</v>
      </c>
      <c r="F1080" s="85">
        <v>66.66</v>
      </c>
      <c r="G1080" s="32">
        <f t="shared" si="252"/>
        <v>0.2</v>
      </c>
      <c r="H1080" s="68">
        <f t="shared" si="253"/>
        <v>53.327999999999996</v>
      </c>
      <c r="I1080" s="68"/>
      <c r="J1080" s="24"/>
      <c r="K1080" s="24"/>
      <c r="L1080" s="136" t="s">
        <v>24</v>
      </c>
      <c r="M1080" s="128" t="s">
        <v>24</v>
      </c>
      <c r="N1080" s="150" t="s">
        <v>164</v>
      </c>
      <c r="O1080" s="153" t="s">
        <v>165</v>
      </c>
      <c r="P1080" s="153" t="s">
        <v>166</v>
      </c>
      <c r="Q1080" s="39">
        <v>400508</v>
      </c>
      <c r="R1080" s="40" t="s">
        <v>2227</v>
      </c>
      <c r="S1080" s="64">
        <v>1</v>
      </c>
      <c r="T1080" s="68" t="s">
        <v>222</v>
      </c>
      <c r="U1080" s="77">
        <v>400508</v>
      </c>
      <c r="V1080" s="87">
        <v>66.66</v>
      </c>
      <c r="W1080" s="48">
        <f t="shared" si="254"/>
        <v>0.2</v>
      </c>
      <c r="X1080" s="68">
        <f t="shared" si="255"/>
        <v>53.327999999999996</v>
      </c>
      <c r="Y1080" s="68"/>
      <c r="Z1080" s="24"/>
      <c r="AA1080" s="24"/>
      <c r="AB1080" s="136" t="s">
        <v>24</v>
      </c>
      <c r="AC1080" s="128" t="s">
        <v>24</v>
      </c>
      <c r="AD1080" s="150" t="s">
        <v>164</v>
      </c>
      <c r="AE1080" s="153" t="s">
        <v>165</v>
      </c>
      <c r="AF1080" s="153" t="s">
        <v>166</v>
      </c>
    </row>
    <row r="1081" spans="1:32">
      <c r="A1081" s="18">
        <v>110300</v>
      </c>
      <c r="B1081" s="19" t="s">
        <v>2228</v>
      </c>
      <c r="C1081" s="56">
        <v>1</v>
      </c>
      <c r="D1081" s="68" t="s">
        <v>222</v>
      </c>
      <c r="E1081" s="77">
        <v>110300</v>
      </c>
      <c r="F1081" s="85">
        <v>41.66</v>
      </c>
      <c r="G1081" s="32">
        <f t="shared" si="252"/>
        <v>0.2</v>
      </c>
      <c r="H1081" s="68">
        <f t="shared" si="253"/>
        <v>33.327999999999996</v>
      </c>
      <c r="I1081" s="68"/>
      <c r="J1081" s="24"/>
      <c r="K1081" s="24"/>
      <c r="L1081" s="136" t="s">
        <v>24</v>
      </c>
      <c r="M1081" s="128" t="s">
        <v>24</v>
      </c>
      <c r="N1081" s="150" t="s">
        <v>164</v>
      </c>
      <c r="O1081" s="153" t="s">
        <v>165</v>
      </c>
      <c r="P1081" s="153" t="s">
        <v>166</v>
      </c>
      <c r="Q1081" s="39">
        <v>110300</v>
      </c>
      <c r="R1081" s="40" t="s">
        <v>2228</v>
      </c>
      <c r="S1081" s="64">
        <v>1</v>
      </c>
      <c r="T1081" s="68" t="s">
        <v>222</v>
      </c>
      <c r="U1081" s="77">
        <v>110300</v>
      </c>
      <c r="V1081" s="87">
        <v>41.66</v>
      </c>
      <c r="W1081" s="48">
        <f t="shared" si="254"/>
        <v>0.2</v>
      </c>
      <c r="X1081" s="68">
        <f t="shared" si="255"/>
        <v>33.327999999999996</v>
      </c>
      <c r="Y1081" s="68"/>
      <c r="Z1081" s="24"/>
      <c r="AA1081" s="24"/>
      <c r="AB1081" s="136" t="s">
        <v>24</v>
      </c>
      <c r="AC1081" s="128" t="s">
        <v>24</v>
      </c>
      <c r="AD1081" s="150" t="s">
        <v>164</v>
      </c>
      <c r="AE1081" s="153" t="s">
        <v>165</v>
      </c>
      <c r="AF1081" s="153" t="s">
        <v>166</v>
      </c>
    </row>
    <row r="1082" spans="1:32">
      <c r="A1082" s="18">
        <v>110301</v>
      </c>
      <c r="B1082" s="19" t="s">
        <v>2229</v>
      </c>
      <c r="C1082" s="56">
        <v>1</v>
      </c>
      <c r="D1082" s="68" t="s">
        <v>222</v>
      </c>
      <c r="E1082" s="77">
        <v>110301</v>
      </c>
      <c r="F1082" s="85">
        <v>41.66</v>
      </c>
      <c r="G1082" s="32">
        <f t="shared" si="252"/>
        <v>0.2</v>
      </c>
      <c r="H1082" s="68">
        <f t="shared" si="253"/>
        <v>33.327999999999996</v>
      </c>
      <c r="I1082" s="68"/>
      <c r="J1082" s="24"/>
      <c r="K1082" s="24"/>
      <c r="L1082" s="136" t="s">
        <v>24</v>
      </c>
      <c r="M1082" s="128" t="s">
        <v>24</v>
      </c>
      <c r="N1082" s="150" t="s">
        <v>164</v>
      </c>
      <c r="O1082" s="153" t="s">
        <v>165</v>
      </c>
      <c r="P1082" s="153" t="s">
        <v>166</v>
      </c>
      <c r="Q1082" s="39">
        <v>110301</v>
      </c>
      <c r="R1082" s="40" t="s">
        <v>2229</v>
      </c>
      <c r="S1082" s="64">
        <v>1</v>
      </c>
      <c r="T1082" s="68" t="s">
        <v>222</v>
      </c>
      <c r="U1082" s="77">
        <v>110301</v>
      </c>
      <c r="V1082" s="87">
        <v>41.66</v>
      </c>
      <c r="W1082" s="48">
        <f t="shared" si="254"/>
        <v>0.2</v>
      </c>
      <c r="X1082" s="68">
        <f t="shared" si="255"/>
        <v>33.327999999999996</v>
      </c>
      <c r="Y1082" s="68"/>
      <c r="Z1082" s="24"/>
      <c r="AA1082" s="24"/>
      <c r="AB1082" s="136" t="s">
        <v>24</v>
      </c>
      <c r="AC1082" s="128" t="s">
        <v>24</v>
      </c>
      <c r="AD1082" s="150" t="s">
        <v>164</v>
      </c>
      <c r="AE1082" s="153" t="s">
        <v>165</v>
      </c>
      <c r="AF1082" s="153" t="s">
        <v>166</v>
      </c>
    </row>
    <row r="1083" spans="1:32">
      <c r="A1083" s="18">
        <v>170224</v>
      </c>
      <c r="B1083" s="19" t="s">
        <v>2230</v>
      </c>
      <c r="C1083" s="56">
        <v>1</v>
      </c>
      <c r="D1083" s="68" t="s">
        <v>222</v>
      </c>
      <c r="E1083" s="77">
        <v>170224</v>
      </c>
      <c r="F1083" s="85">
        <v>54.16</v>
      </c>
      <c r="G1083" s="32">
        <f t="shared" si="252"/>
        <v>0.2</v>
      </c>
      <c r="H1083" s="68">
        <f t="shared" si="253"/>
        <v>43.327999999999996</v>
      </c>
      <c r="I1083" s="68"/>
      <c r="J1083" s="24"/>
      <c r="K1083" s="24"/>
      <c r="L1083" s="136" t="s">
        <v>24</v>
      </c>
      <c r="M1083" s="128" t="s">
        <v>24</v>
      </c>
      <c r="N1083" s="150" t="s">
        <v>164</v>
      </c>
      <c r="O1083" s="153" t="s">
        <v>165</v>
      </c>
      <c r="P1083" s="153" t="s">
        <v>166</v>
      </c>
      <c r="Q1083" s="39">
        <v>170224</v>
      </c>
      <c r="R1083" s="40" t="s">
        <v>2230</v>
      </c>
      <c r="S1083" s="64">
        <v>1</v>
      </c>
      <c r="T1083" s="68" t="s">
        <v>222</v>
      </c>
      <c r="U1083" s="77">
        <v>170224</v>
      </c>
      <c r="V1083" s="87">
        <v>54.16</v>
      </c>
      <c r="W1083" s="48">
        <f t="shared" si="254"/>
        <v>0.2</v>
      </c>
      <c r="X1083" s="68">
        <f t="shared" si="255"/>
        <v>43.327999999999996</v>
      </c>
      <c r="Y1083" s="68"/>
      <c r="Z1083" s="24"/>
      <c r="AA1083" s="24"/>
      <c r="AB1083" s="136" t="s">
        <v>24</v>
      </c>
      <c r="AC1083" s="128" t="s">
        <v>24</v>
      </c>
      <c r="AD1083" s="150" t="s">
        <v>164</v>
      </c>
      <c r="AE1083" s="153" t="s">
        <v>165</v>
      </c>
      <c r="AF1083" s="153" t="s">
        <v>166</v>
      </c>
    </row>
    <row r="1084" spans="1:32">
      <c r="A1084" s="18">
        <v>102004265</v>
      </c>
      <c r="B1084" s="19" t="s">
        <v>2231</v>
      </c>
      <c r="C1084" s="56">
        <v>1</v>
      </c>
      <c r="D1084" s="68" t="s">
        <v>1619</v>
      </c>
      <c r="E1084" s="77">
        <v>102004265</v>
      </c>
      <c r="F1084" s="85">
        <v>45.83</v>
      </c>
      <c r="G1084" s="32">
        <f t="shared" si="252"/>
        <v>0.2</v>
      </c>
      <c r="H1084" s="68">
        <f t="shared" si="253"/>
        <v>36.664000000000001</v>
      </c>
      <c r="I1084" s="68"/>
      <c r="J1084" s="24"/>
      <c r="K1084" s="24"/>
      <c r="L1084" s="136" t="s">
        <v>24</v>
      </c>
      <c r="M1084" s="128" t="s">
        <v>24</v>
      </c>
      <c r="N1084" s="150" t="s">
        <v>164</v>
      </c>
      <c r="O1084" s="153" t="s">
        <v>165</v>
      </c>
      <c r="P1084" s="153" t="s">
        <v>166</v>
      </c>
      <c r="Q1084" s="39">
        <v>102004265</v>
      </c>
      <c r="R1084" s="40" t="s">
        <v>2231</v>
      </c>
      <c r="S1084" s="64">
        <v>1</v>
      </c>
      <c r="T1084" s="68" t="s">
        <v>1619</v>
      </c>
      <c r="U1084" s="77">
        <v>102004265</v>
      </c>
      <c r="V1084" s="87">
        <v>45.83</v>
      </c>
      <c r="W1084" s="48">
        <f t="shared" si="254"/>
        <v>0.2</v>
      </c>
      <c r="X1084" s="68">
        <f t="shared" si="255"/>
        <v>36.664000000000001</v>
      </c>
      <c r="Y1084" s="68"/>
      <c r="Z1084" s="24"/>
      <c r="AA1084" s="24"/>
      <c r="AB1084" s="136" t="s">
        <v>24</v>
      </c>
      <c r="AC1084" s="128" t="s">
        <v>24</v>
      </c>
      <c r="AD1084" s="150" t="s">
        <v>164</v>
      </c>
      <c r="AE1084" s="153" t="s">
        <v>165</v>
      </c>
      <c r="AF1084" s="153" t="s">
        <v>166</v>
      </c>
    </row>
    <row r="1085" spans="1:32">
      <c r="A1085" s="18" t="s">
        <v>2232</v>
      </c>
      <c r="B1085" s="19" t="s">
        <v>2233</v>
      </c>
      <c r="C1085" s="56">
        <v>1</v>
      </c>
      <c r="D1085" s="68" t="s">
        <v>263</v>
      </c>
      <c r="E1085" s="77" t="s">
        <v>2234</v>
      </c>
      <c r="F1085" s="85">
        <v>29</v>
      </c>
      <c r="G1085" s="32">
        <f t="shared" si="252"/>
        <v>0.2</v>
      </c>
      <c r="H1085" s="68">
        <f t="shared" si="253"/>
        <v>23.2</v>
      </c>
      <c r="I1085" s="68"/>
      <c r="J1085" s="24"/>
      <c r="K1085" s="24"/>
      <c r="L1085" s="136" t="s">
        <v>24</v>
      </c>
      <c r="M1085" s="128" t="s">
        <v>24</v>
      </c>
      <c r="N1085" s="150" t="s">
        <v>164</v>
      </c>
      <c r="O1085" s="153" t="s">
        <v>165</v>
      </c>
      <c r="P1085" s="153" t="s">
        <v>166</v>
      </c>
      <c r="Q1085" s="39" t="s">
        <v>2232</v>
      </c>
      <c r="R1085" s="40" t="s">
        <v>2233</v>
      </c>
      <c r="S1085" s="64">
        <v>1</v>
      </c>
      <c r="T1085" s="68" t="s">
        <v>263</v>
      </c>
      <c r="U1085" s="77" t="s">
        <v>2234</v>
      </c>
      <c r="V1085" s="87">
        <v>29</v>
      </c>
      <c r="W1085" s="48">
        <f t="shared" si="254"/>
        <v>0.2</v>
      </c>
      <c r="X1085" s="68">
        <f t="shared" si="255"/>
        <v>23.2</v>
      </c>
      <c r="Y1085" s="68"/>
      <c r="Z1085" s="24"/>
      <c r="AA1085" s="24"/>
      <c r="AB1085" s="136" t="s">
        <v>24</v>
      </c>
      <c r="AC1085" s="128" t="s">
        <v>24</v>
      </c>
      <c r="AD1085" s="150" t="s">
        <v>164</v>
      </c>
      <c r="AE1085" s="153" t="s">
        <v>165</v>
      </c>
      <c r="AF1085" s="153" t="s">
        <v>166</v>
      </c>
    </row>
    <row r="1086" spans="1:32">
      <c r="A1086" s="18" t="s">
        <v>2235</v>
      </c>
      <c r="B1086" s="19" t="s">
        <v>2236</v>
      </c>
      <c r="C1086" s="56">
        <v>1</v>
      </c>
      <c r="D1086" s="68" t="s">
        <v>263</v>
      </c>
      <c r="E1086" s="77" t="s">
        <v>2235</v>
      </c>
      <c r="F1086" s="85">
        <v>24.95</v>
      </c>
      <c r="G1086" s="32">
        <f t="shared" si="252"/>
        <v>0.2</v>
      </c>
      <c r="H1086" s="68">
        <f t="shared" si="253"/>
        <v>19.96</v>
      </c>
      <c r="I1086" s="68"/>
      <c r="J1086" s="24"/>
      <c r="K1086" s="24"/>
      <c r="L1086" s="136" t="s">
        <v>24</v>
      </c>
      <c r="M1086" s="128" t="s">
        <v>24</v>
      </c>
      <c r="N1086" s="150" t="s">
        <v>164</v>
      </c>
      <c r="O1086" s="153" t="s">
        <v>165</v>
      </c>
      <c r="P1086" s="153" t="s">
        <v>166</v>
      </c>
      <c r="Q1086" s="39" t="s">
        <v>2235</v>
      </c>
      <c r="R1086" s="40" t="s">
        <v>2236</v>
      </c>
      <c r="S1086" s="64">
        <v>1</v>
      </c>
      <c r="T1086" s="68" t="s">
        <v>263</v>
      </c>
      <c r="U1086" s="77" t="s">
        <v>2235</v>
      </c>
      <c r="V1086" s="87">
        <v>24.95</v>
      </c>
      <c r="W1086" s="48">
        <f t="shared" si="254"/>
        <v>0.2</v>
      </c>
      <c r="X1086" s="68">
        <f t="shared" si="255"/>
        <v>19.96</v>
      </c>
      <c r="Y1086" s="68"/>
      <c r="Z1086" s="24"/>
      <c r="AA1086" s="24"/>
      <c r="AB1086" s="136" t="s">
        <v>24</v>
      </c>
      <c r="AC1086" s="128" t="s">
        <v>24</v>
      </c>
      <c r="AD1086" s="150" t="s">
        <v>164</v>
      </c>
      <c r="AE1086" s="153" t="s">
        <v>165</v>
      </c>
      <c r="AF1086" s="153" t="s">
        <v>166</v>
      </c>
    </row>
    <row r="1087" spans="1:32">
      <c r="A1087" s="18" t="s">
        <v>2237</v>
      </c>
      <c r="B1087" s="19" t="s">
        <v>2238</v>
      </c>
      <c r="C1087" s="56">
        <v>1</v>
      </c>
      <c r="D1087" s="68" t="s">
        <v>263</v>
      </c>
      <c r="E1087" s="77" t="s">
        <v>2237</v>
      </c>
      <c r="F1087" s="85">
        <v>24.95</v>
      </c>
      <c r="G1087" s="32">
        <f t="shared" si="252"/>
        <v>0.2</v>
      </c>
      <c r="H1087" s="68">
        <f t="shared" si="253"/>
        <v>19.96</v>
      </c>
      <c r="I1087" s="68"/>
      <c r="J1087" s="24"/>
      <c r="K1087" s="24"/>
      <c r="L1087" s="136" t="s">
        <v>24</v>
      </c>
      <c r="M1087" s="128" t="s">
        <v>24</v>
      </c>
      <c r="N1087" s="150" t="s">
        <v>164</v>
      </c>
      <c r="O1087" s="153" t="s">
        <v>165</v>
      </c>
      <c r="P1087" s="153" t="s">
        <v>166</v>
      </c>
      <c r="Q1087" s="39" t="s">
        <v>2237</v>
      </c>
      <c r="R1087" s="40" t="s">
        <v>2238</v>
      </c>
      <c r="S1087" s="64">
        <v>1</v>
      </c>
      <c r="T1087" s="68" t="s">
        <v>263</v>
      </c>
      <c r="U1087" s="77" t="s">
        <v>2237</v>
      </c>
      <c r="V1087" s="87">
        <v>24.95</v>
      </c>
      <c r="W1087" s="48">
        <f t="shared" si="254"/>
        <v>0.2</v>
      </c>
      <c r="X1087" s="68">
        <f t="shared" si="255"/>
        <v>19.96</v>
      </c>
      <c r="Y1087" s="68"/>
      <c r="Z1087" s="24"/>
      <c r="AA1087" s="24"/>
      <c r="AB1087" s="136" t="s">
        <v>24</v>
      </c>
      <c r="AC1087" s="128" t="s">
        <v>24</v>
      </c>
      <c r="AD1087" s="150" t="s">
        <v>164</v>
      </c>
      <c r="AE1087" s="153" t="s">
        <v>165</v>
      </c>
      <c r="AF1087" s="153" t="s">
        <v>166</v>
      </c>
    </row>
    <row r="1088" spans="1:32">
      <c r="A1088" s="18" t="s">
        <v>2239</v>
      </c>
      <c r="B1088" s="19" t="s">
        <v>2240</v>
      </c>
      <c r="C1088" s="56">
        <v>1</v>
      </c>
      <c r="D1088" s="68" t="s">
        <v>263</v>
      </c>
      <c r="E1088" s="77" t="s">
        <v>2239</v>
      </c>
      <c r="F1088" s="85">
        <v>24.99</v>
      </c>
      <c r="G1088" s="32">
        <f t="shared" si="252"/>
        <v>0.2</v>
      </c>
      <c r="H1088" s="68">
        <f t="shared" si="253"/>
        <v>19.991999999999997</v>
      </c>
      <c r="I1088" s="68"/>
      <c r="J1088" s="24"/>
      <c r="K1088" s="24"/>
      <c r="L1088" s="136" t="s">
        <v>24</v>
      </c>
      <c r="M1088" s="128" t="s">
        <v>24</v>
      </c>
      <c r="N1088" s="150" t="s">
        <v>164</v>
      </c>
      <c r="O1088" s="153" t="s">
        <v>165</v>
      </c>
      <c r="P1088" s="153" t="s">
        <v>166</v>
      </c>
      <c r="Q1088" s="39" t="s">
        <v>2239</v>
      </c>
      <c r="R1088" s="40" t="s">
        <v>2240</v>
      </c>
      <c r="S1088" s="64">
        <v>1</v>
      </c>
      <c r="T1088" s="68" t="s">
        <v>263</v>
      </c>
      <c r="U1088" s="77" t="s">
        <v>2239</v>
      </c>
      <c r="V1088" s="87">
        <v>24.99</v>
      </c>
      <c r="W1088" s="48">
        <f t="shared" si="254"/>
        <v>0.2</v>
      </c>
      <c r="X1088" s="68">
        <f t="shared" si="255"/>
        <v>19.991999999999997</v>
      </c>
      <c r="Y1088" s="68"/>
      <c r="Z1088" s="24"/>
      <c r="AA1088" s="24"/>
      <c r="AB1088" s="136" t="s">
        <v>24</v>
      </c>
      <c r="AC1088" s="128" t="s">
        <v>24</v>
      </c>
      <c r="AD1088" s="150" t="s">
        <v>164</v>
      </c>
      <c r="AE1088" s="153" t="s">
        <v>165</v>
      </c>
      <c r="AF1088" s="153" t="s">
        <v>166</v>
      </c>
    </row>
    <row r="1089" spans="1:32">
      <c r="A1089" s="18" t="s">
        <v>2241</v>
      </c>
      <c r="B1089" s="19" t="s">
        <v>2242</v>
      </c>
      <c r="C1089" s="56">
        <v>1</v>
      </c>
      <c r="D1089" s="68" t="s">
        <v>2167</v>
      </c>
      <c r="E1089" s="77" t="s">
        <v>2241</v>
      </c>
      <c r="F1089" s="85">
        <v>49.99</v>
      </c>
      <c r="G1089" s="32">
        <f t="shared" si="252"/>
        <v>0.2</v>
      </c>
      <c r="H1089" s="68">
        <f t="shared" si="253"/>
        <v>39.992000000000004</v>
      </c>
      <c r="I1089" s="68"/>
      <c r="J1089" s="24"/>
      <c r="K1089" s="24"/>
      <c r="L1089" s="136" t="s">
        <v>24</v>
      </c>
      <c r="M1089" s="128" t="s">
        <v>24</v>
      </c>
      <c r="N1089" s="150" t="s">
        <v>164</v>
      </c>
      <c r="O1089" s="153" t="s">
        <v>165</v>
      </c>
      <c r="P1089" s="153" t="s">
        <v>166</v>
      </c>
      <c r="Q1089" s="39" t="s">
        <v>2241</v>
      </c>
      <c r="R1089" s="40" t="s">
        <v>2242</v>
      </c>
      <c r="S1089" s="64">
        <v>1</v>
      </c>
      <c r="T1089" s="68" t="s">
        <v>2167</v>
      </c>
      <c r="U1089" s="77" t="s">
        <v>2241</v>
      </c>
      <c r="V1089" s="87">
        <v>49.99</v>
      </c>
      <c r="W1089" s="48">
        <f t="shared" si="254"/>
        <v>0.2</v>
      </c>
      <c r="X1089" s="68">
        <f t="shared" si="255"/>
        <v>39.992000000000004</v>
      </c>
      <c r="Y1089" s="68"/>
      <c r="Z1089" s="24"/>
      <c r="AA1089" s="24"/>
      <c r="AB1089" s="136" t="s">
        <v>24</v>
      </c>
      <c r="AC1089" s="128" t="s">
        <v>24</v>
      </c>
      <c r="AD1089" s="150" t="s">
        <v>164</v>
      </c>
      <c r="AE1089" s="153" t="s">
        <v>165</v>
      </c>
      <c r="AF1089" s="153" t="s">
        <v>166</v>
      </c>
    </row>
    <row r="1090" spans="1:32">
      <c r="A1090" s="18" t="s">
        <v>2243</v>
      </c>
      <c r="B1090" s="19" t="s">
        <v>2244</v>
      </c>
      <c r="C1090" s="56">
        <v>1</v>
      </c>
      <c r="D1090" s="68" t="s">
        <v>2167</v>
      </c>
      <c r="E1090" s="77" t="s">
        <v>2243</v>
      </c>
      <c r="F1090" s="85">
        <v>49.99</v>
      </c>
      <c r="G1090" s="32">
        <f t="shared" si="252"/>
        <v>0.2</v>
      </c>
      <c r="H1090" s="68">
        <f t="shared" si="253"/>
        <v>39.992000000000004</v>
      </c>
      <c r="I1090" s="68"/>
      <c r="J1090" s="24"/>
      <c r="K1090" s="24"/>
      <c r="L1090" s="136" t="s">
        <v>24</v>
      </c>
      <c r="M1090" s="128" t="s">
        <v>24</v>
      </c>
      <c r="N1090" s="150" t="s">
        <v>164</v>
      </c>
      <c r="O1090" s="153" t="s">
        <v>165</v>
      </c>
      <c r="P1090" s="153" t="s">
        <v>166</v>
      </c>
      <c r="Q1090" s="39" t="s">
        <v>2243</v>
      </c>
      <c r="R1090" s="40" t="s">
        <v>2244</v>
      </c>
      <c r="S1090" s="64">
        <v>1</v>
      </c>
      <c r="T1090" s="68" t="s">
        <v>2167</v>
      </c>
      <c r="U1090" s="77" t="s">
        <v>2243</v>
      </c>
      <c r="V1090" s="87">
        <v>49.99</v>
      </c>
      <c r="W1090" s="48">
        <f t="shared" si="254"/>
        <v>0.2</v>
      </c>
      <c r="X1090" s="68">
        <f t="shared" si="255"/>
        <v>39.992000000000004</v>
      </c>
      <c r="Y1090" s="68"/>
      <c r="Z1090" s="24"/>
      <c r="AA1090" s="24"/>
      <c r="AB1090" s="136" t="s">
        <v>24</v>
      </c>
      <c r="AC1090" s="128" t="s">
        <v>24</v>
      </c>
      <c r="AD1090" s="150" t="s">
        <v>164</v>
      </c>
      <c r="AE1090" s="153" t="s">
        <v>165</v>
      </c>
      <c r="AF1090" s="153" t="s">
        <v>166</v>
      </c>
    </row>
    <row r="1091" spans="1:32">
      <c r="A1091" s="18" t="s">
        <v>2245</v>
      </c>
      <c r="B1091" s="19" t="s">
        <v>2246</v>
      </c>
      <c r="C1091" s="56">
        <v>1</v>
      </c>
      <c r="D1091" s="68" t="s">
        <v>1613</v>
      </c>
      <c r="E1091" s="77" t="s">
        <v>2245</v>
      </c>
      <c r="F1091" s="85">
        <v>41.66</v>
      </c>
      <c r="G1091" s="32">
        <f t="shared" ref="G1091:G1117" si="256">rv_20</f>
        <v>0.2</v>
      </c>
      <c r="H1091" s="68">
        <f t="shared" si="253"/>
        <v>33.327999999999996</v>
      </c>
      <c r="I1091" s="68"/>
      <c r="J1091" s="24"/>
      <c r="K1091" s="24"/>
      <c r="L1091" s="136" t="s">
        <v>24</v>
      </c>
      <c r="M1091" s="128" t="s">
        <v>24</v>
      </c>
      <c r="N1091" s="150" t="s">
        <v>164</v>
      </c>
      <c r="O1091" s="153" t="s">
        <v>165</v>
      </c>
      <c r="P1091" s="153" t="s">
        <v>166</v>
      </c>
      <c r="Q1091" s="39" t="s">
        <v>2245</v>
      </c>
      <c r="R1091" s="40" t="s">
        <v>2246</v>
      </c>
      <c r="S1091" s="64">
        <v>1</v>
      </c>
      <c r="T1091" s="68" t="s">
        <v>1613</v>
      </c>
      <c r="U1091" s="77" t="s">
        <v>2245</v>
      </c>
      <c r="V1091" s="87">
        <v>41.66</v>
      </c>
      <c r="W1091" s="48">
        <f t="shared" si="254"/>
        <v>0.2</v>
      </c>
      <c r="X1091" s="68">
        <f t="shared" si="255"/>
        <v>33.327999999999996</v>
      </c>
      <c r="Y1091" s="68"/>
      <c r="Z1091" s="24"/>
      <c r="AA1091" s="24"/>
      <c r="AB1091" s="136" t="s">
        <v>24</v>
      </c>
      <c r="AC1091" s="128" t="s">
        <v>24</v>
      </c>
      <c r="AD1091" s="150" t="s">
        <v>164</v>
      </c>
      <c r="AE1091" s="153" t="s">
        <v>165</v>
      </c>
      <c r="AF1091" s="153" t="s">
        <v>166</v>
      </c>
    </row>
    <row r="1092" spans="1:32">
      <c r="A1092" s="18" t="s">
        <v>2247</v>
      </c>
      <c r="B1092" s="19" t="s">
        <v>2248</v>
      </c>
      <c r="C1092" s="56">
        <v>1</v>
      </c>
      <c r="D1092" s="68" t="s">
        <v>1613</v>
      </c>
      <c r="E1092" s="77" t="s">
        <v>2247</v>
      </c>
      <c r="F1092" s="85">
        <v>41.66</v>
      </c>
      <c r="G1092" s="32">
        <f t="shared" si="256"/>
        <v>0.2</v>
      </c>
      <c r="H1092" s="68">
        <f t="shared" si="253"/>
        <v>33.327999999999996</v>
      </c>
      <c r="I1092" s="68"/>
      <c r="J1092" s="24"/>
      <c r="K1092" s="24"/>
      <c r="L1092" s="136" t="s">
        <v>24</v>
      </c>
      <c r="M1092" s="128" t="s">
        <v>24</v>
      </c>
      <c r="N1092" s="150" t="s">
        <v>164</v>
      </c>
      <c r="O1092" s="153" t="s">
        <v>165</v>
      </c>
      <c r="P1092" s="153" t="s">
        <v>166</v>
      </c>
      <c r="Q1092" s="39" t="s">
        <v>2247</v>
      </c>
      <c r="R1092" s="40" t="s">
        <v>2248</v>
      </c>
      <c r="S1092" s="64">
        <v>1</v>
      </c>
      <c r="T1092" s="68" t="s">
        <v>1613</v>
      </c>
      <c r="U1092" s="77" t="s">
        <v>2247</v>
      </c>
      <c r="V1092" s="87">
        <v>41.66</v>
      </c>
      <c r="W1092" s="48">
        <f t="shared" si="254"/>
        <v>0.2</v>
      </c>
      <c r="X1092" s="68">
        <f t="shared" si="255"/>
        <v>33.327999999999996</v>
      </c>
      <c r="Y1092" s="68"/>
      <c r="Z1092" s="24"/>
      <c r="AA1092" s="24"/>
      <c r="AB1092" s="136" t="s">
        <v>24</v>
      </c>
      <c r="AC1092" s="128" t="s">
        <v>24</v>
      </c>
      <c r="AD1092" s="150" t="s">
        <v>164</v>
      </c>
      <c r="AE1092" s="153" t="s">
        <v>165</v>
      </c>
      <c r="AF1092" s="153" t="s">
        <v>166</v>
      </c>
    </row>
    <row r="1093" spans="1:32">
      <c r="A1093" s="18" t="s">
        <v>2249</v>
      </c>
      <c r="B1093" s="19" t="s">
        <v>2250</v>
      </c>
      <c r="C1093" s="56">
        <v>1</v>
      </c>
      <c r="D1093" s="68" t="s">
        <v>210</v>
      </c>
      <c r="E1093" s="77" t="s">
        <v>2249</v>
      </c>
      <c r="F1093" s="85">
        <v>49.99</v>
      </c>
      <c r="G1093" s="32">
        <f t="shared" si="256"/>
        <v>0.2</v>
      </c>
      <c r="H1093" s="68">
        <f t="shared" si="253"/>
        <v>39.992000000000004</v>
      </c>
      <c r="I1093" s="68"/>
      <c r="J1093" s="24"/>
      <c r="K1093" s="24"/>
      <c r="L1093" s="136" t="s">
        <v>24</v>
      </c>
      <c r="M1093" s="128">
        <v>0.1</v>
      </c>
      <c r="N1093" s="150" t="s">
        <v>164</v>
      </c>
      <c r="O1093" s="153" t="s">
        <v>165</v>
      </c>
      <c r="P1093" s="153" t="s">
        <v>166</v>
      </c>
      <c r="Q1093" s="39" t="s">
        <v>2249</v>
      </c>
      <c r="R1093" s="40" t="s">
        <v>2250</v>
      </c>
      <c r="S1093" s="64">
        <v>1</v>
      </c>
      <c r="T1093" s="68" t="s">
        <v>210</v>
      </c>
      <c r="U1093" s="77" t="s">
        <v>2249</v>
      </c>
      <c r="V1093" s="87">
        <v>49.99</v>
      </c>
      <c r="W1093" s="48">
        <f t="shared" si="254"/>
        <v>0.2</v>
      </c>
      <c r="X1093" s="68">
        <f t="shared" si="255"/>
        <v>39.992000000000004</v>
      </c>
      <c r="Y1093" s="68"/>
      <c r="Z1093" s="24"/>
      <c r="AA1093" s="24"/>
      <c r="AB1093" s="136" t="s">
        <v>24</v>
      </c>
      <c r="AC1093" s="128">
        <v>0.1</v>
      </c>
      <c r="AD1093" s="150" t="s">
        <v>164</v>
      </c>
      <c r="AE1093" s="153" t="s">
        <v>165</v>
      </c>
      <c r="AF1093" s="153" t="s">
        <v>166</v>
      </c>
    </row>
    <row r="1094" spans="1:32">
      <c r="A1094" s="18" t="s">
        <v>2251</v>
      </c>
      <c r="B1094" s="19" t="s">
        <v>2252</v>
      </c>
      <c r="C1094" s="56">
        <v>1</v>
      </c>
      <c r="D1094" s="68" t="s">
        <v>210</v>
      </c>
      <c r="E1094" s="77" t="s">
        <v>2251</v>
      </c>
      <c r="F1094" s="85">
        <v>29.16</v>
      </c>
      <c r="G1094" s="32">
        <f t="shared" si="256"/>
        <v>0.2</v>
      </c>
      <c r="H1094" s="68">
        <f t="shared" si="253"/>
        <v>23.327999999999999</v>
      </c>
      <c r="I1094" s="68"/>
      <c r="J1094" s="24"/>
      <c r="K1094" s="24"/>
      <c r="L1094" s="136" t="s">
        <v>24</v>
      </c>
      <c r="M1094" s="128">
        <v>0.02</v>
      </c>
      <c r="N1094" s="150" t="s">
        <v>164</v>
      </c>
      <c r="O1094" s="153" t="s">
        <v>165</v>
      </c>
      <c r="P1094" s="153" t="s">
        <v>166</v>
      </c>
      <c r="Q1094" s="39" t="s">
        <v>2251</v>
      </c>
      <c r="R1094" s="40" t="s">
        <v>2252</v>
      </c>
      <c r="S1094" s="64">
        <v>1</v>
      </c>
      <c r="T1094" s="68" t="s">
        <v>210</v>
      </c>
      <c r="U1094" s="77" t="s">
        <v>2251</v>
      </c>
      <c r="V1094" s="87">
        <v>29.16</v>
      </c>
      <c r="W1094" s="48">
        <f t="shared" si="254"/>
        <v>0.2</v>
      </c>
      <c r="X1094" s="68">
        <f t="shared" si="255"/>
        <v>23.327999999999999</v>
      </c>
      <c r="Y1094" s="68"/>
      <c r="Z1094" s="24"/>
      <c r="AA1094" s="24"/>
      <c r="AB1094" s="136" t="s">
        <v>24</v>
      </c>
      <c r="AC1094" s="128">
        <v>0.02</v>
      </c>
      <c r="AD1094" s="150" t="s">
        <v>164</v>
      </c>
      <c r="AE1094" s="153" t="s">
        <v>165</v>
      </c>
      <c r="AF1094" s="153" t="s">
        <v>166</v>
      </c>
    </row>
    <row r="1095" spans="1:32">
      <c r="A1095" s="18" t="s">
        <v>2253</v>
      </c>
      <c r="B1095" s="19" t="s">
        <v>2254</v>
      </c>
      <c r="C1095" s="56">
        <v>1</v>
      </c>
      <c r="D1095" s="68" t="s">
        <v>210</v>
      </c>
      <c r="E1095" s="77" t="s">
        <v>2253</v>
      </c>
      <c r="F1095" s="85">
        <v>29.16</v>
      </c>
      <c r="G1095" s="32">
        <f t="shared" si="256"/>
        <v>0.2</v>
      </c>
      <c r="H1095" s="68">
        <f t="shared" si="253"/>
        <v>23.327999999999999</v>
      </c>
      <c r="I1095" s="68"/>
      <c r="J1095" s="24"/>
      <c r="K1095" s="24"/>
      <c r="L1095" s="136" t="s">
        <v>24</v>
      </c>
      <c r="M1095" s="128">
        <v>0.02</v>
      </c>
      <c r="N1095" s="150" t="s">
        <v>164</v>
      </c>
      <c r="O1095" s="153" t="s">
        <v>165</v>
      </c>
      <c r="P1095" s="153" t="s">
        <v>166</v>
      </c>
      <c r="Q1095" s="39" t="s">
        <v>2253</v>
      </c>
      <c r="R1095" s="40" t="s">
        <v>2254</v>
      </c>
      <c r="S1095" s="64">
        <v>1</v>
      </c>
      <c r="T1095" s="68" t="s">
        <v>210</v>
      </c>
      <c r="U1095" s="77" t="s">
        <v>2253</v>
      </c>
      <c r="V1095" s="87">
        <v>29.16</v>
      </c>
      <c r="W1095" s="48">
        <f t="shared" si="254"/>
        <v>0.2</v>
      </c>
      <c r="X1095" s="68">
        <f t="shared" si="255"/>
        <v>23.327999999999999</v>
      </c>
      <c r="Y1095" s="68"/>
      <c r="Z1095" s="24"/>
      <c r="AA1095" s="24"/>
      <c r="AB1095" s="136" t="s">
        <v>24</v>
      </c>
      <c r="AC1095" s="128">
        <v>0.02</v>
      </c>
      <c r="AD1095" s="150" t="s">
        <v>164</v>
      </c>
      <c r="AE1095" s="153" t="s">
        <v>165</v>
      </c>
      <c r="AF1095" s="153" t="s">
        <v>166</v>
      </c>
    </row>
    <row r="1096" spans="1:32">
      <c r="A1096" s="18" t="s">
        <v>2255</v>
      </c>
      <c r="B1096" s="19" t="s">
        <v>2256</v>
      </c>
      <c r="C1096" s="56">
        <v>1</v>
      </c>
      <c r="D1096" s="68" t="s">
        <v>215</v>
      </c>
      <c r="E1096" s="77" t="s">
        <v>2255</v>
      </c>
      <c r="F1096" s="85">
        <v>99.96</v>
      </c>
      <c r="G1096" s="32">
        <f t="shared" si="256"/>
        <v>0.2</v>
      </c>
      <c r="H1096" s="68">
        <f t="shared" si="253"/>
        <v>79.967999999999989</v>
      </c>
      <c r="I1096" s="68"/>
      <c r="J1096" s="24"/>
      <c r="K1096" s="24"/>
      <c r="L1096" s="136" t="s">
        <v>24</v>
      </c>
      <c r="M1096" s="128">
        <v>0.05</v>
      </c>
      <c r="N1096" s="150" t="s">
        <v>164</v>
      </c>
      <c r="O1096" s="153" t="s">
        <v>165</v>
      </c>
      <c r="P1096" s="153" t="s">
        <v>166</v>
      </c>
      <c r="Q1096" s="39" t="s">
        <v>2255</v>
      </c>
      <c r="R1096" s="40" t="s">
        <v>2256</v>
      </c>
      <c r="S1096" s="64">
        <v>1</v>
      </c>
      <c r="T1096" s="68" t="s">
        <v>215</v>
      </c>
      <c r="U1096" s="77" t="s">
        <v>2255</v>
      </c>
      <c r="V1096" s="87">
        <v>99.96</v>
      </c>
      <c r="W1096" s="48">
        <f t="shared" si="254"/>
        <v>0.2</v>
      </c>
      <c r="X1096" s="68">
        <f t="shared" si="255"/>
        <v>79.967999999999989</v>
      </c>
      <c r="Y1096" s="68"/>
      <c r="Z1096" s="24"/>
      <c r="AA1096" s="24"/>
      <c r="AB1096" s="136" t="s">
        <v>24</v>
      </c>
      <c r="AC1096" s="128">
        <v>0.05</v>
      </c>
      <c r="AD1096" s="150" t="s">
        <v>164</v>
      </c>
      <c r="AE1096" s="153" t="s">
        <v>165</v>
      </c>
      <c r="AF1096" s="153" t="s">
        <v>166</v>
      </c>
    </row>
    <row r="1097" spans="1:32">
      <c r="A1097" s="18" t="s">
        <v>2257</v>
      </c>
      <c r="B1097" s="19" t="s">
        <v>2258</v>
      </c>
      <c r="C1097" s="56">
        <v>1</v>
      </c>
      <c r="D1097" s="68" t="s">
        <v>215</v>
      </c>
      <c r="E1097" s="77" t="s">
        <v>2257</v>
      </c>
      <c r="F1097" s="85">
        <v>121.63</v>
      </c>
      <c r="G1097" s="32">
        <f t="shared" si="256"/>
        <v>0.2</v>
      </c>
      <c r="H1097" s="68">
        <f t="shared" ref="H1097:H1119" si="257">F1097-(F1097*G1097)</f>
        <v>97.304000000000002</v>
      </c>
      <c r="I1097" s="68"/>
      <c r="J1097" s="24"/>
      <c r="K1097" s="24"/>
      <c r="L1097" s="136" t="s">
        <v>24</v>
      </c>
      <c r="M1097" s="128">
        <v>0.05</v>
      </c>
      <c r="N1097" s="150" t="s">
        <v>164</v>
      </c>
      <c r="O1097" s="153" t="s">
        <v>165</v>
      </c>
      <c r="P1097" s="153" t="s">
        <v>166</v>
      </c>
      <c r="Q1097" s="39" t="s">
        <v>2257</v>
      </c>
      <c r="R1097" s="40" t="s">
        <v>2258</v>
      </c>
      <c r="S1097" s="64">
        <v>1</v>
      </c>
      <c r="T1097" s="68" t="s">
        <v>215</v>
      </c>
      <c r="U1097" s="77" t="s">
        <v>2257</v>
      </c>
      <c r="V1097" s="87">
        <v>121.63</v>
      </c>
      <c r="W1097" s="48">
        <f t="shared" si="254"/>
        <v>0.2</v>
      </c>
      <c r="X1097" s="68">
        <f t="shared" si="255"/>
        <v>97.304000000000002</v>
      </c>
      <c r="Y1097" s="68"/>
      <c r="Z1097" s="24"/>
      <c r="AA1097" s="24"/>
      <c r="AB1097" s="136" t="s">
        <v>24</v>
      </c>
      <c r="AC1097" s="128">
        <v>0.05</v>
      </c>
      <c r="AD1097" s="150" t="s">
        <v>164</v>
      </c>
      <c r="AE1097" s="153" t="s">
        <v>165</v>
      </c>
      <c r="AF1097" s="153" t="s">
        <v>166</v>
      </c>
    </row>
    <row r="1098" spans="1:32">
      <c r="A1098" s="18">
        <v>103104045</v>
      </c>
      <c r="B1098" s="19" t="s">
        <v>2259</v>
      </c>
      <c r="C1098" s="56">
        <v>1</v>
      </c>
      <c r="D1098" s="68" t="s">
        <v>1619</v>
      </c>
      <c r="E1098" s="77">
        <v>103104045</v>
      </c>
      <c r="F1098" s="85">
        <v>99.99</v>
      </c>
      <c r="G1098" s="32">
        <f t="shared" si="256"/>
        <v>0.2</v>
      </c>
      <c r="H1098" s="68">
        <f t="shared" si="257"/>
        <v>79.99199999999999</v>
      </c>
      <c r="I1098" s="68"/>
      <c r="J1098" s="24"/>
      <c r="K1098" s="24"/>
      <c r="L1098" s="136" t="s">
        <v>24</v>
      </c>
      <c r="M1098" s="128">
        <v>0.1</v>
      </c>
      <c r="N1098" s="150" t="s">
        <v>164</v>
      </c>
      <c r="O1098" s="153" t="s">
        <v>165</v>
      </c>
      <c r="P1098" s="153" t="s">
        <v>166</v>
      </c>
      <c r="Q1098" s="39">
        <v>103104045</v>
      </c>
      <c r="R1098" s="40" t="s">
        <v>2259</v>
      </c>
      <c r="S1098" s="64">
        <v>1</v>
      </c>
      <c r="T1098" s="68" t="s">
        <v>1619</v>
      </c>
      <c r="U1098" s="77">
        <v>103104045</v>
      </c>
      <c r="V1098" s="87">
        <v>99.99</v>
      </c>
      <c r="W1098" s="48">
        <f t="shared" si="254"/>
        <v>0.2</v>
      </c>
      <c r="X1098" s="68">
        <f t="shared" si="255"/>
        <v>79.99199999999999</v>
      </c>
      <c r="Y1098" s="68"/>
      <c r="Z1098" s="24"/>
      <c r="AA1098" s="24"/>
      <c r="AB1098" s="136" t="s">
        <v>24</v>
      </c>
      <c r="AC1098" s="128">
        <v>0.1</v>
      </c>
      <c r="AD1098" s="150" t="s">
        <v>164</v>
      </c>
      <c r="AE1098" s="153" t="s">
        <v>165</v>
      </c>
      <c r="AF1098" s="153" t="s">
        <v>166</v>
      </c>
    </row>
    <row r="1099" spans="1:32">
      <c r="A1099" s="18">
        <v>103304788</v>
      </c>
      <c r="B1099" s="19" t="s">
        <v>2260</v>
      </c>
      <c r="C1099" s="56">
        <v>1</v>
      </c>
      <c r="D1099" s="68" t="s">
        <v>1619</v>
      </c>
      <c r="E1099" s="77">
        <v>103304788</v>
      </c>
      <c r="F1099" s="85">
        <v>83.33</v>
      </c>
      <c r="G1099" s="32">
        <f t="shared" si="256"/>
        <v>0.2</v>
      </c>
      <c r="H1099" s="68">
        <f t="shared" si="257"/>
        <v>66.664000000000001</v>
      </c>
      <c r="I1099" s="68"/>
      <c r="J1099" s="24"/>
      <c r="K1099" s="24"/>
      <c r="L1099" s="136" t="s">
        <v>24</v>
      </c>
      <c r="M1099" s="128">
        <v>0.1</v>
      </c>
      <c r="N1099" s="150" t="s">
        <v>164</v>
      </c>
      <c r="O1099" s="153" t="s">
        <v>165</v>
      </c>
      <c r="P1099" s="153" t="s">
        <v>166</v>
      </c>
      <c r="Q1099" s="39">
        <v>103304788</v>
      </c>
      <c r="R1099" s="40" t="s">
        <v>2260</v>
      </c>
      <c r="S1099" s="64">
        <v>1</v>
      </c>
      <c r="T1099" s="68" t="s">
        <v>1619</v>
      </c>
      <c r="U1099" s="77">
        <v>103304788</v>
      </c>
      <c r="V1099" s="87">
        <v>83.33</v>
      </c>
      <c r="W1099" s="48">
        <f t="shared" si="254"/>
        <v>0.2</v>
      </c>
      <c r="X1099" s="68">
        <f t="shared" si="255"/>
        <v>66.664000000000001</v>
      </c>
      <c r="Y1099" s="68"/>
      <c r="Z1099" s="24"/>
      <c r="AA1099" s="24"/>
      <c r="AB1099" s="136" t="s">
        <v>24</v>
      </c>
      <c r="AC1099" s="128">
        <v>0.1</v>
      </c>
      <c r="AD1099" s="150" t="s">
        <v>164</v>
      </c>
      <c r="AE1099" s="153" t="s">
        <v>165</v>
      </c>
      <c r="AF1099" s="153" t="s">
        <v>166</v>
      </c>
    </row>
    <row r="1100" spans="1:32">
      <c r="A1100" s="18">
        <v>102004701</v>
      </c>
      <c r="B1100" s="19" t="s">
        <v>2261</v>
      </c>
      <c r="C1100" s="56">
        <v>1</v>
      </c>
      <c r="D1100" s="68" t="s">
        <v>1619</v>
      </c>
      <c r="E1100" s="77">
        <v>102004701</v>
      </c>
      <c r="F1100" s="85">
        <v>41.66</v>
      </c>
      <c r="G1100" s="32">
        <f t="shared" si="256"/>
        <v>0.2</v>
      </c>
      <c r="H1100" s="68">
        <f t="shared" si="257"/>
        <v>33.327999999999996</v>
      </c>
      <c r="I1100" s="68"/>
      <c r="J1100" s="24"/>
      <c r="K1100" s="24"/>
      <c r="L1100" s="136" t="s">
        <v>24</v>
      </c>
      <c r="M1100" s="128">
        <v>0.1</v>
      </c>
      <c r="N1100" s="150" t="s">
        <v>164</v>
      </c>
      <c r="O1100" s="153" t="s">
        <v>165</v>
      </c>
      <c r="P1100" s="153" t="s">
        <v>166</v>
      </c>
      <c r="Q1100" s="39">
        <v>102004701</v>
      </c>
      <c r="R1100" s="40" t="s">
        <v>2261</v>
      </c>
      <c r="S1100" s="64">
        <v>1</v>
      </c>
      <c r="T1100" s="68" t="s">
        <v>1619</v>
      </c>
      <c r="U1100" s="77">
        <v>102004701</v>
      </c>
      <c r="V1100" s="87">
        <v>41.66</v>
      </c>
      <c r="W1100" s="48">
        <f t="shared" si="254"/>
        <v>0.2</v>
      </c>
      <c r="X1100" s="68">
        <f t="shared" si="255"/>
        <v>33.327999999999996</v>
      </c>
      <c r="Y1100" s="68"/>
      <c r="Z1100" s="24"/>
      <c r="AA1100" s="24"/>
      <c r="AB1100" s="136" t="s">
        <v>24</v>
      </c>
      <c r="AC1100" s="128">
        <v>0.1</v>
      </c>
      <c r="AD1100" s="150" t="s">
        <v>164</v>
      </c>
      <c r="AE1100" s="153" t="s">
        <v>165</v>
      </c>
      <c r="AF1100" s="153" t="s">
        <v>166</v>
      </c>
    </row>
    <row r="1101" spans="1:32">
      <c r="A1101" s="18" t="s">
        <v>2262</v>
      </c>
      <c r="B1101" s="19" t="s">
        <v>2263</v>
      </c>
      <c r="C1101" s="56">
        <v>1</v>
      </c>
      <c r="D1101" s="68" t="s">
        <v>1619</v>
      </c>
      <c r="E1101" s="77" t="s">
        <v>2262</v>
      </c>
      <c r="F1101" s="85">
        <v>99.89</v>
      </c>
      <c r="G1101" s="32">
        <f t="shared" si="256"/>
        <v>0.2</v>
      </c>
      <c r="H1101" s="68">
        <f t="shared" si="257"/>
        <v>79.912000000000006</v>
      </c>
      <c r="I1101" s="68"/>
      <c r="J1101" s="24"/>
      <c r="K1101" s="24"/>
      <c r="L1101" s="136" t="s">
        <v>24</v>
      </c>
      <c r="M1101" s="128">
        <v>0.1</v>
      </c>
      <c r="N1101" s="150" t="s">
        <v>164</v>
      </c>
      <c r="O1101" s="153" t="s">
        <v>165</v>
      </c>
      <c r="P1101" s="153" t="s">
        <v>166</v>
      </c>
      <c r="Q1101" s="39" t="s">
        <v>2262</v>
      </c>
      <c r="R1101" s="40" t="s">
        <v>2263</v>
      </c>
      <c r="S1101" s="64">
        <v>1</v>
      </c>
      <c r="T1101" s="68" t="s">
        <v>1619</v>
      </c>
      <c r="U1101" s="77" t="s">
        <v>2262</v>
      </c>
      <c r="V1101" s="87">
        <v>99.89</v>
      </c>
      <c r="W1101" s="48">
        <f t="shared" si="254"/>
        <v>0.2</v>
      </c>
      <c r="X1101" s="68">
        <f t="shared" si="255"/>
        <v>79.912000000000006</v>
      </c>
      <c r="Y1101" s="68"/>
      <c r="Z1101" s="24"/>
      <c r="AA1101" s="24"/>
      <c r="AB1101" s="136" t="s">
        <v>24</v>
      </c>
      <c r="AC1101" s="128">
        <v>0.1</v>
      </c>
      <c r="AD1101" s="150" t="s">
        <v>164</v>
      </c>
      <c r="AE1101" s="153" t="s">
        <v>165</v>
      </c>
      <c r="AF1101" s="153" t="s">
        <v>166</v>
      </c>
    </row>
    <row r="1102" spans="1:32">
      <c r="A1102" s="18" t="s">
        <v>2264</v>
      </c>
      <c r="B1102" s="19" t="s">
        <v>2265</v>
      </c>
      <c r="C1102" s="56">
        <v>1</v>
      </c>
      <c r="D1102" s="68" t="s">
        <v>2167</v>
      </c>
      <c r="E1102" s="77" t="s">
        <v>2264</v>
      </c>
      <c r="F1102" s="85">
        <v>69.989999999999995</v>
      </c>
      <c r="G1102" s="32">
        <f t="shared" si="256"/>
        <v>0.2</v>
      </c>
      <c r="H1102" s="68">
        <f t="shared" si="257"/>
        <v>55.991999999999997</v>
      </c>
      <c r="I1102" s="68"/>
      <c r="J1102" s="24"/>
      <c r="K1102" s="24"/>
      <c r="L1102" s="136" t="s">
        <v>24</v>
      </c>
      <c r="M1102" s="128" t="s">
        <v>24</v>
      </c>
      <c r="N1102" s="150" t="s">
        <v>164</v>
      </c>
      <c r="O1102" s="153" t="s">
        <v>165</v>
      </c>
      <c r="P1102" s="153" t="s">
        <v>166</v>
      </c>
      <c r="Q1102" s="39" t="s">
        <v>2264</v>
      </c>
      <c r="R1102" s="40" t="s">
        <v>2265</v>
      </c>
      <c r="S1102" s="64">
        <v>1</v>
      </c>
      <c r="T1102" s="68" t="s">
        <v>2167</v>
      </c>
      <c r="U1102" s="77" t="s">
        <v>2264</v>
      </c>
      <c r="V1102" s="87">
        <v>69.989999999999995</v>
      </c>
      <c r="W1102" s="48">
        <f t="shared" si="254"/>
        <v>0.2</v>
      </c>
      <c r="X1102" s="68">
        <f t="shared" si="255"/>
        <v>55.991999999999997</v>
      </c>
      <c r="Y1102" s="68"/>
      <c r="Z1102" s="24"/>
      <c r="AA1102" s="24"/>
      <c r="AB1102" s="136" t="s">
        <v>24</v>
      </c>
      <c r="AC1102" s="128" t="s">
        <v>24</v>
      </c>
      <c r="AD1102" s="150" t="s">
        <v>164</v>
      </c>
      <c r="AE1102" s="153" t="s">
        <v>165</v>
      </c>
      <c r="AF1102" s="153" t="s">
        <v>166</v>
      </c>
    </row>
    <row r="1103" spans="1:32">
      <c r="A1103" s="18" t="s">
        <v>2266</v>
      </c>
      <c r="B1103" s="19" t="s">
        <v>2267</v>
      </c>
      <c r="C1103" s="56">
        <v>1</v>
      </c>
      <c r="D1103" s="68" t="s">
        <v>2167</v>
      </c>
      <c r="E1103" s="77" t="s">
        <v>2266</v>
      </c>
      <c r="F1103" s="85">
        <v>79.989999999999995</v>
      </c>
      <c r="G1103" s="32">
        <f t="shared" si="256"/>
        <v>0.2</v>
      </c>
      <c r="H1103" s="68">
        <f t="shared" si="257"/>
        <v>63.991999999999997</v>
      </c>
      <c r="I1103" s="68"/>
      <c r="J1103" s="24"/>
      <c r="K1103" s="24"/>
      <c r="L1103" s="136" t="s">
        <v>24</v>
      </c>
      <c r="M1103" s="128" t="s">
        <v>24</v>
      </c>
      <c r="N1103" s="150" t="s">
        <v>164</v>
      </c>
      <c r="O1103" s="153" t="s">
        <v>165</v>
      </c>
      <c r="P1103" s="153" t="s">
        <v>166</v>
      </c>
      <c r="Q1103" s="39" t="s">
        <v>2266</v>
      </c>
      <c r="R1103" s="40" t="s">
        <v>2267</v>
      </c>
      <c r="S1103" s="64">
        <v>1</v>
      </c>
      <c r="T1103" s="68" t="s">
        <v>2167</v>
      </c>
      <c r="U1103" s="77" t="s">
        <v>2266</v>
      </c>
      <c r="V1103" s="87">
        <v>79.989999999999995</v>
      </c>
      <c r="W1103" s="48">
        <f t="shared" si="254"/>
        <v>0.2</v>
      </c>
      <c r="X1103" s="68">
        <f t="shared" si="255"/>
        <v>63.991999999999997</v>
      </c>
      <c r="Y1103" s="68"/>
      <c r="Z1103" s="24"/>
      <c r="AA1103" s="24"/>
      <c r="AB1103" s="136" t="s">
        <v>24</v>
      </c>
      <c r="AC1103" s="128" t="s">
        <v>24</v>
      </c>
      <c r="AD1103" s="150" t="s">
        <v>164</v>
      </c>
      <c r="AE1103" s="153" t="s">
        <v>165</v>
      </c>
      <c r="AF1103" s="153" t="s">
        <v>166</v>
      </c>
    </row>
    <row r="1104" spans="1:32">
      <c r="A1104" s="18" t="s">
        <v>2268</v>
      </c>
      <c r="B1104" s="19" t="s">
        <v>2269</v>
      </c>
      <c r="C1104" s="56">
        <v>1</v>
      </c>
      <c r="D1104" s="68" t="s">
        <v>2167</v>
      </c>
      <c r="E1104" s="77" t="s">
        <v>2268</v>
      </c>
      <c r="F1104" s="85">
        <v>58.33</v>
      </c>
      <c r="G1104" s="32">
        <f t="shared" si="256"/>
        <v>0.2</v>
      </c>
      <c r="H1104" s="68">
        <f t="shared" si="257"/>
        <v>46.664000000000001</v>
      </c>
      <c r="I1104" s="68"/>
      <c r="J1104" s="24"/>
      <c r="K1104" s="24"/>
      <c r="L1104" s="136" t="s">
        <v>24</v>
      </c>
      <c r="M1104" s="128" t="s">
        <v>24</v>
      </c>
      <c r="N1104" s="150" t="s">
        <v>164</v>
      </c>
      <c r="O1104" s="153" t="s">
        <v>165</v>
      </c>
      <c r="P1104" s="153" t="s">
        <v>166</v>
      </c>
      <c r="Q1104" s="39" t="s">
        <v>2268</v>
      </c>
      <c r="R1104" s="40" t="s">
        <v>2269</v>
      </c>
      <c r="S1104" s="64">
        <v>1</v>
      </c>
      <c r="T1104" s="68" t="s">
        <v>2167</v>
      </c>
      <c r="U1104" s="77" t="s">
        <v>2268</v>
      </c>
      <c r="V1104" s="87">
        <v>58.33</v>
      </c>
      <c r="W1104" s="48">
        <f t="shared" si="254"/>
        <v>0.2</v>
      </c>
      <c r="X1104" s="68">
        <f t="shared" si="255"/>
        <v>46.664000000000001</v>
      </c>
      <c r="Y1104" s="68"/>
      <c r="Z1104" s="24"/>
      <c r="AA1104" s="24"/>
      <c r="AB1104" s="136" t="s">
        <v>24</v>
      </c>
      <c r="AC1104" s="128" t="s">
        <v>24</v>
      </c>
      <c r="AD1104" s="150" t="s">
        <v>164</v>
      </c>
      <c r="AE1104" s="153" t="s">
        <v>165</v>
      </c>
      <c r="AF1104" s="153" t="s">
        <v>166</v>
      </c>
    </row>
    <row r="1105" spans="1:32">
      <c r="A1105" s="18" t="s">
        <v>2270</v>
      </c>
      <c r="B1105" s="19" t="s">
        <v>2271</v>
      </c>
      <c r="C1105" s="56">
        <v>1</v>
      </c>
      <c r="D1105" s="68" t="s">
        <v>2167</v>
      </c>
      <c r="E1105" s="77" t="s">
        <v>2270</v>
      </c>
      <c r="F1105" s="85">
        <v>58.33</v>
      </c>
      <c r="G1105" s="32">
        <f t="shared" si="256"/>
        <v>0.2</v>
      </c>
      <c r="H1105" s="68">
        <f t="shared" si="257"/>
        <v>46.664000000000001</v>
      </c>
      <c r="I1105" s="68"/>
      <c r="J1105" s="24"/>
      <c r="K1105" s="24"/>
      <c r="L1105" s="136" t="s">
        <v>24</v>
      </c>
      <c r="M1105" s="128" t="s">
        <v>24</v>
      </c>
      <c r="N1105" s="150" t="s">
        <v>164</v>
      </c>
      <c r="O1105" s="153" t="s">
        <v>165</v>
      </c>
      <c r="P1105" s="153" t="s">
        <v>166</v>
      </c>
      <c r="Q1105" s="39" t="s">
        <v>2270</v>
      </c>
      <c r="R1105" s="40" t="s">
        <v>2271</v>
      </c>
      <c r="S1105" s="64">
        <v>1</v>
      </c>
      <c r="T1105" s="68" t="s">
        <v>2167</v>
      </c>
      <c r="U1105" s="77" t="s">
        <v>2270</v>
      </c>
      <c r="V1105" s="87">
        <v>58.33</v>
      </c>
      <c r="W1105" s="48">
        <f t="shared" si="254"/>
        <v>0.2</v>
      </c>
      <c r="X1105" s="68">
        <f t="shared" si="255"/>
        <v>46.664000000000001</v>
      </c>
      <c r="Y1105" s="68"/>
      <c r="Z1105" s="24"/>
      <c r="AA1105" s="24"/>
      <c r="AB1105" s="136" t="s">
        <v>24</v>
      </c>
      <c r="AC1105" s="128" t="s">
        <v>24</v>
      </c>
      <c r="AD1105" s="150" t="s">
        <v>164</v>
      </c>
      <c r="AE1105" s="153" t="s">
        <v>165</v>
      </c>
      <c r="AF1105" s="153" t="s">
        <v>166</v>
      </c>
    </row>
    <row r="1106" spans="1:32">
      <c r="A1106" s="18" t="s">
        <v>2638</v>
      </c>
      <c r="B1106" s="19" t="s">
        <v>2639</v>
      </c>
      <c r="C1106" s="56">
        <v>1</v>
      </c>
      <c r="D1106" s="68" t="s">
        <v>2167</v>
      </c>
      <c r="E1106" s="77" t="s">
        <v>2638</v>
      </c>
      <c r="F1106" s="85">
        <v>25</v>
      </c>
      <c r="G1106" s="32">
        <f t="shared" si="256"/>
        <v>0.2</v>
      </c>
      <c r="H1106" s="68">
        <f t="shared" ref="H1106" si="258">F1106-(F1106*G1106)</f>
        <v>20</v>
      </c>
      <c r="I1106" s="68"/>
      <c r="J1106" s="24"/>
      <c r="K1106" s="24"/>
      <c r="L1106" s="136" t="s">
        <v>24</v>
      </c>
      <c r="M1106" s="128" t="s">
        <v>24</v>
      </c>
      <c r="N1106" s="150" t="s">
        <v>164</v>
      </c>
      <c r="O1106" s="153" t="s">
        <v>165</v>
      </c>
      <c r="P1106" s="153" t="s">
        <v>166</v>
      </c>
      <c r="Q1106" s="39"/>
      <c r="R1106" s="40"/>
      <c r="S1106" s="64"/>
      <c r="T1106" s="68"/>
      <c r="U1106" s="77"/>
      <c r="V1106" s="87"/>
      <c r="W1106" s="48"/>
      <c r="X1106" s="68"/>
      <c r="Y1106" s="68"/>
      <c r="Z1106" s="24"/>
      <c r="AA1106" s="24"/>
      <c r="AB1106" s="136"/>
      <c r="AC1106" s="128"/>
      <c r="AD1106" s="150"/>
      <c r="AE1106" s="153"/>
      <c r="AF1106" s="153"/>
    </row>
    <row r="1107" spans="1:32">
      <c r="A1107" s="18" t="s">
        <v>2272</v>
      </c>
      <c r="B1107" s="19" t="s">
        <v>2273</v>
      </c>
      <c r="C1107" s="56">
        <v>1</v>
      </c>
      <c r="D1107" s="68" t="s">
        <v>2167</v>
      </c>
      <c r="E1107" s="77" t="s">
        <v>2272</v>
      </c>
      <c r="F1107" s="85">
        <v>24.99</v>
      </c>
      <c r="G1107" s="32">
        <f t="shared" si="256"/>
        <v>0.2</v>
      </c>
      <c r="H1107" s="68">
        <f t="shared" si="257"/>
        <v>19.991999999999997</v>
      </c>
      <c r="I1107" s="68"/>
      <c r="J1107" s="24"/>
      <c r="K1107" s="24"/>
      <c r="L1107" s="136" t="s">
        <v>24</v>
      </c>
      <c r="M1107" s="128" t="s">
        <v>24</v>
      </c>
      <c r="N1107" s="150" t="s">
        <v>164</v>
      </c>
      <c r="O1107" s="153" t="s">
        <v>165</v>
      </c>
      <c r="P1107" s="153" t="s">
        <v>166</v>
      </c>
      <c r="Q1107" s="39" t="s">
        <v>2272</v>
      </c>
      <c r="R1107" s="40" t="s">
        <v>2273</v>
      </c>
      <c r="S1107" s="64">
        <v>1</v>
      </c>
      <c r="T1107" s="68" t="s">
        <v>2167</v>
      </c>
      <c r="U1107" s="77" t="s">
        <v>2272</v>
      </c>
      <c r="V1107" s="87">
        <v>24.99</v>
      </c>
      <c r="W1107" s="48">
        <f t="shared" si="254"/>
        <v>0.2</v>
      </c>
      <c r="X1107" s="68">
        <f t="shared" si="255"/>
        <v>19.991999999999997</v>
      </c>
      <c r="Y1107" s="68"/>
      <c r="Z1107" s="24"/>
      <c r="AA1107" s="24"/>
      <c r="AB1107" s="136" t="s">
        <v>24</v>
      </c>
      <c r="AC1107" s="128" t="s">
        <v>24</v>
      </c>
      <c r="AD1107" s="150" t="s">
        <v>164</v>
      </c>
      <c r="AE1107" s="153" t="s">
        <v>165</v>
      </c>
      <c r="AF1107" s="153" t="s">
        <v>166</v>
      </c>
    </row>
    <row r="1108" spans="1:32">
      <c r="A1108" s="18" t="s">
        <v>2274</v>
      </c>
      <c r="B1108" s="19" t="s">
        <v>2275</v>
      </c>
      <c r="C1108" s="56">
        <v>1</v>
      </c>
      <c r="D1108" s="68" t="s">
        <v>2167</v>
      </c>
      <c r="E1108" s="77" t="s">
        <v>2274</v>
      </c>
      <c r="F1108" s="85">
        <v>24.99</v>
      </c>
      <c r="G1108" s="32">
        <f t="shared" si="256"/>
        <v>0.2</v>
      </c>
      <c r="H1108" s="68">
        <f t="shared" si="257"/>
        <v>19.991999999999997</v>
      </c>
      <c r="I1108" s="68"/>
      <c r="J1108" s="24"/>
      <c r="K1108" s="24"/>
      <c r="L1108" s="136" t="s">
        <v>24</v>
      </c>
      <c r="M1108" s="128" t="s">
        <v>24</v>
      </c>
      <c r="N1108" s="150" t="s">
        <v>164</v>
      </c>
      <c r="O1108" s="153" t="s">
        <v>165</v>
      </c>
      <c r="P1108" s="153" t="s">
        <v>166</v>
      </c>
      <c r="Q1108" s="39" t="s">
        <v>2274</v>
      </c>
      <c r="R1108" s="40" t="s">
        <v>2275</v>
      </c>
      <c r="S1108" s="64">
        <v>1</v>
      </c>
      <c r="T1108" s="68" t="s">
        <v>2167</v>
      </c>
      <c r="U1108" s="77" t="s">
        <v>2274</v>
      </c>
      <c r="V1108" s="87">
        <v>24.99</v>
      </c>
      <c r="W1108" s="48">
        <f t="shared" si="254"/>
        <v>0.2</v>
      </c>
      <c r="X1108" s="68">
        <f t="shared" si="255"/>
        <v>19.991999999999997</v>
      </c>
      <c r="Y1108" s="68"/>
      <c r="Z1108" s="24"/>
      <c r="AA1108" s="24"/>
      <c r="AB1108" s="136" t="s">
        <v>24</v>
      </c>
      <c r="AC1108" s="128" t="s">
        <v>24</v>
      </c>
      <c r="AD1108" s="150" t="s">
        <v>164</v>
      </c>
      <c r="AE1108" s="153" t="s">
        <v>165</v>
      </c>
      <c r="AF1108" s="153" t="s">
        <v>166</v>
      </c>
    </row>
    <row r="1109" spans="1:32">
      <c r="A1109" s="18" t="s">
        <v>2276</v>
      </c>
      <c r="B1109" s="19" t="s">
        <v>2277</v>
      </c>
      <c r="C1109" s="56">
        <v>1</v>
      </c>
      <c r="D1109" s="68" t="s">
        <v>210</v>
      </c>
      <c r="E1109" s="77" t="s">
        <v>2276</v>
      </c>
      <c r="F1109" s="85">
        <v>66.66</v>
      </c>
      <c r="G1109" s="32">
        <f t="shared" si="256"/>
        <v>0.2</v>
      </c>
      <c r="H1109" s="68">
        <f t="shared" si="257"/>
        <v>53.327999999999996</v>
      </c>
      <c r="I1109" s="68"/>
      <c r="J1109" s="24"/>
      <c r="K1109" s="24"/>
      <c r="L1109" s="136" t="s">
        <v>24</v>
      </c>
      <c r="M1109" s="128">
        <v>0.05</v>
      </c>
      <c r="N1109" s="150" t="s">
        <v>164</v>
      </c>
      <c r="O1109" s="153" t="s">
        <v>165</v>
      </c>
      <c r="P1109" s="153" t="s">
        <v>166</v>
      </c>
      <c r="Q1109" s="39" t="s">
        <v>2276</v>
      </c>
      <c r="R1109" s="40" t="s">
        <v>2277</v>
      </c>
      <c r="S1109" s="64">
        <v>1</v>
      </c>
      <c r="T1109" s="68" t="s">
        <v>210</v>
      </c>
      <c r="U1109" s="77" t="s">
        <v>2276</v>
      </c>
      <c r="V1109" s="87">
        <v>66.66</v>
      </c>
      <c r="W1109" s="48">
        <f t="shared" si="254"/>
        <v>0.2</v>
      </c>
      <c r="X1109" s="68">
        <f t="shared" si="255"/>
        <v>53.327999999999996</v>
      </c>
      <c r="Y1109" s="68"/>
      <c r="Z1109" s="24"/>
      <c r="AA1109" s="24"/>
      <c r="AB1109" s="136" t="s">
        <v>24</v>
      </c>
      <c r="AC1109" s="128">
        <v>0.05</v>
      </c>
      <c r="AD1109" s="150" t="s">
        <v>164</v>
      </c>
      <c r="AE1109" s="153" t="s">
        <v>165</v>
      </c>
      <c r="AF1109" s="153" t="s">
        <v>166</v>
      </c>
    </row>
    <row r="1110" spans="1:32">
      <c r="A1110" s="18" t="s">
        <v>2278</v>
      </c>
      <c r="B1110" s="19" t="s">
        <v>2279</v>
      </c>
      <c r="C1110" s="56">
        <v>1</v>
      </c>
      <c r="D1110" s="68" t="s">
        <v>232</v>
      </c>
      <c r="E1110" s="77" t="s">
        <v>2278</v>
      </c>
      <c r="F1110" s="85">
        <v>224.99</v>
      </c>
      <c r="G1110" s="32">
        <f t="shared" si="256"/>
        <v>0.2</v>
      </c>
      <c r="H1110" s="68">
        <f t="shared" si="257"/>
        <v>179.99200000000002</v>
      </c>
      <c r="I1110" s="68"/>
      <c r="J1110" s="24"/>
      <c r="K1110" s="24"/>
      <c r="L1110" s="136" t="s">
        <v>24</v>
      </c>
      <c r="M1110" s="128">
        <v>0.2</v>
      </c>
      <c r="N1110" s="150" t="s">
        <v>164</v>
      </c>
      <c r="O1110" s="153" t="s">
        <v>165</v>
      </c>
      <c r="P1110" s="153" t="s">
        <v>166</v>
      </c>
      <c r="Q1110" s="39" t="s">
        <v>2278</v>
      </c>
      <c r="R1110" s="40" t="s">
        <v>2279</v>
      </c>
      <c r="S1110" s="64">
        <v>1</v>
      </c>
      <c r="T1110" s="68" t="s">
        <v>232</v>
      </c>
      <c r="U1110" s="77" t="s">
        <v>2278</v>
      </c>
      <c r="V1110" s="87">
        <v>224.99</v>
      </c>
      <c r="W1110" s="48">
        <f t="shared" si="254"/>
        <v>0.2</v>
      </c>
      <c r="X1110" s="68">
        <f t="shared" si="255"/>
        <v>179.99200000000002</v>
      </c>
      <c r="Y1110" s="68"/>
      <c r="Z1110" s="24"/>
      <c r="AA1110" s="24"/>
      <c r="AB1110" s="136" t="s">
        <v>24</v>
      </c>
      <c r="AC1110" s="128">
        <v>0.2</v>
      </c>
      <c r="AD1110" s="150" t="s">
        <v>164</v>
      </c>
      <c r="AE1110" s="153" t="s">
        <v>165</v>
      </c>
      <c r="AF1110" s="153" t="s">
        <v>166</v>
      </c>
    </row>
    <row r="1111" spans="1:32">
      <c r="A1111" s="18" t="s">
        <v>2280</v>
      </c>
      <c r="B1111" s="19" t="s">
        <v>2281</v>
      </c>
      <c r="C1111" s="56">
        <v>1</v>
      </c>
      <c r="D1111" s="68" t="s">
        <v>232</v>
      </c>
      <c r="E1111" s="77" t="s">
        <v>2280</v>
      </c>
      <c r="F1111" s="85">
        <v>99.99</v>
      </c>
      <c r="G1111" s="32">
        <f t="shared" si="256"/>
        <v>0.2</v>
      </c>
      <c r="H1111" s="68">
        <f t="shared" si="257"/>
        <v>79.99199999999999</v>
      </c>
      <c r="I1111" s="68"/>
      <c r="J1111" s="24"/>
      <c r="K1111" s="24"/>
      <c r="L1111" s="136" t="s">
        <v>24</v>
      </c>
      <c r="M1111" s="128">
        <v>0.01</v>
      </c>
      <c r="N1111" s="150" t="s">
        <v>164</v>
      </c>
      <c r="O1111" s="153" t="s">
        <v>165</v>
      </c>
      <c r="P1111" s="153" t="s">
        <v>166</v>
      </c>
      <c r="Q1111" s="39" t="s">
        <v>2280</v>
      </c>
      <c r="R1111" s="40" t="s">
        <v>2281</v>
      </c>
      <c r="S1111" s="64">
        <v>1</v>
      </c>
      <c r="T1111" s="68" t="s">
        <v>232</v>
      </c>
      <c r="U1111" s="77" t="s">
        <v>2280</v>
      </c>
      <c r="V1111" s="87">
        <v>99.99</v>
      </c>
      <c r="W1111" s="48">
        <f t="shared" si="254"/>
        <v>0.2</v>
      </c>
      <c r="X1111" s="68">
        <f t="shared" si="255"/>
        <v>79.99199999999999</v>
      </c>
      <c r="Y1111" s="68"/>
      <c r="Z1111" s="24"/>
      <c r="AA1111" s="24"/>
      <c r="AB1111" s="136" t="s">
        <v>24</v>
      </c>
      <c r="AC1111" s="128">
        <v>0.01</v>
      </c>
      <c r="AD1111" s="150" t="s">
        <v>164</v>
      </c>
      <c r="AE1111" s="153" t="s">
        <v>165</v>
      </c>
      <c r="AF1111" s="153" t="s">
        <v>166</v>
      </c>
    </row>
    <row r="1112" spans="1:32">
      <c r="A1112" s="18" t="s">
        <v>2282</v>
      </c>
      <c r="B1112" s="19" t="s">
        <v>2283</v>
      </c>
      <c r="C1112" s="56">
        <v>1</v>
      </c>
      <c r="D1112" s="68" t="s">
        <v>232</v>
      </c>
      <c r="E1112" s="77" t="s">
        <v>2282</v>
      </c>
      <c r="F1112" s="85">
        <v>41.66</v>
      </c>
      <c r="G1112" s="32">
        <f t="shared" si="256"/>
        <v>0.2</v>
      </c>
      <c r="H1112" s="68">
        <f t="shared" si="257"/>
        <v>33.327999999999996</v>
      </c>
      <c r="I1112" s="68"/>
      <c r="J1112" s="24"/>
      <c r="K1112" s="24"/>
      <c r="L1112" s="136" t="s">
        <v>24</v>
      </c>
      <c r="M1112" s="128" t="s">
        <v>24</v>
      </c>
      <c r="N1112" s="150" t="s">
        <v>164</v>
      </c>
      <c r="O1112" s="153" t="s">
        <v>165</v>
      </c>
      <c r="P1112" s="153" t="s">
        <v>166</v>
      </c>
      <c r="Q1112" s="39" t="s">
        <v>2282</v>
      </c>
      <c r="R1112" s="40" t="s">
        <v>2283</v>
      </c>
      <c r="S1112" s="64">
        <v>1</v>
      </c>
      <c r="T1112" s="68" t="s">
        <v>232</v>
      </c>
      <c r="U1112" s="77" t="s">
        <v>2282</v>
      </c>
      <c r="V1112" s="87">
        <v>41.66</v>
      </c>
      <c r="W1112" s="48">
        <f t="shared" si="254"/>
        <v>0.2</v>
      </c>
      <c r="X1112" s="68">
        <f t="shared" si="255"/>
        <v>33.327999999999996</v>
      </c>
      <c r="Y1112" s="68"/>
      <c r="Z1112" s="24"/>
      <c r="AA1112" s="24"/>
      <c r="AB1112" s="136" t="s">
        <v>24</v>
      </c>
      <c r="AC1112" s="128" t="s">
        <v>24</v>
      </c>
      <c r="AD1112" s="150" t="s">
        <v>164</v>
      </c>
      <c r="AE1112" s="153" t="s">
        <v>165</v>
      </c>
      <c r="AF1112" s="153" t="s">
        <v>166</v>
      </c>
    </row>
    <row r="1113" spans="1:32">
      <c r="A1113" s="18" t="s">
        <v>2284</v>
      </c>
      <c r="B1113" s="19" t="s">
        <v>2285</v>
      </c>
      <c r="C1113" s="56">
        <v>1</v>
      </c>
      <c r="D1113" s="68" t="s">
        <v>232</v>
      </c>
      <c r="E1113" s="77" t="s">
        <v>2284</v>
      </c>
      <c r="F1113" s="85">
        <v>41.66</v>
      </c>
      <c r="G1113" s="32">
        <f t="shared" si="256"/>
        <v>0.2</v>
      </c>
      <c r="H1113" s="68">
        <f t="shared" si="257"/>
        <v>33.327999999999996</v>
      </c>
      <c r="I1113" s="68"/>
      <c r="J1113" s="24"/>
      <c r="K1113" s="24"/>
      <c r="L1113" s="136" t="s">
        <v>24</v>
      </c>
      <c r="M1113" s="128" t="s">
        <v>24</v>
      </c>
      <c r="N1113" s="150" t="s">
        <v>164</v>
      </c>
      <c r="O1113" s="153" t="s">
        <v>165</v>
      </c>
      <c r="P1113" s="153" t="s">
        <v>166</v>
      </c>
      <c r="Q1113" s="39" t="s">
        <v>2284</v>
      </c>
      <c r="R1113" s="40" t="s">
        <v>2285</v>
      </c>
      <c r="S1113" s="64">
        <v>1</v>
      </c>
      <c r="T1113" s="68" t="s">
        <v>232</v>
      </c>
      <c r="U1113" s="77" t="s">
        <v>2284</v>
      </c>
      <c r="V1113" s="87">
        <v>41.66</v>
      </c>
      <c r="W1113" s="48">
        <f t="shared" si="254"/>
        <v>0.2</v>
      </c>
      <c r="X1113" s="68">
        <f t="shared" si="255"/>
        <v>33.327999999999996</v>
      </c>
      <c r="Y1113" s="68"/>
      <c r="Z1113" s="24"/>
      <c r="AA1113" s="24"/>
      <c r="AB1113" s="136" t="s">
        <v>24</v>
      </c>
      <c r="AC1113" s="128" t="s">
        <v>24</v>
      </c>
      <c r="AD1113" s="150" t="s">
        <v>164</v>
      </c>
      <c r="AE1113" s="153" t="s">
        <v>165</v>
      </c>
      <c r="AF1113" s="153" t="s">
        <v>166</v>
      </c>
    </row>
    <row r="1114" spans="1:32">
      <c r="A1114" s="18" t="s">
        <v>2286</v>
      </c>
      <c r="B1114" s="19" t="s">
        <v>2287</v>
      </c>
      <c r="C1114" s="56">
        <v>1</v>
      </c>
      <c r="D1114" s="68" t="s">
        <v>232</v>
      </c>
      <c r="E1114" s="77" t="s">
        <v>2286</v>
      </c>
      <c r="F1114" s="85">
        <v>33.33</v>
      </c>
      <c r="G1114" s="32">
        <f t="shared" si="256"/>
        <v>0.2</v>
      </c>
      <c r="H1114" s="68">
        <f t="shared" si="257"/>
        <v>26.663999999999998</v>
      </c>
      <c r="I1114" s="68"/>
      <c r="J1114" s="24"/>
      <c r="K1114" s="24"/>
      <c r="L1114" s="136" t="s">
        <v>24</v>
      </c>
      <c r="M1114" s="128">
        <v>0.02</v>
      </c>
      <c r="N1114" s="150" t="s">
        <v>164</v>
      </c>
      <c r="O1114" s="153" t="s">
        <v>165</v>
      </c>
      <c r="P1114" s="153" t="s">
        <v>166</v>
      </c>
      <c r="Q1114" s="39" t="s">
        <v>2286</v>
      </c>
      <c r="R1114" s="40" t="s">
        <v>2287</v>
      </c>
      <c r="S1114" s="64">
        <v>1</v>
      </c>
      <c r="T1114" s="68" t="s">
        <v>232</v>
      </c>
      <c r="U1114" s="77" t="s">
        <v>2286</v>
      </c>
      <c r="V1114" s="87">
        <v>33.33</v>
      </c>
      <c r="W1114" s="48">
        <f t="shared" si="254"/>
        <v>0.2</v>
      </c>
      <c r="X1114" s="68">
        <f t="shared" si="255"/>
        <v>26.663999999999998</v>
      </c>
      <c r="Y1114" s="68"/>
      <c r="Z1114" s="24"/>
      <c r="AA1114" s="24"/>
      <c r="AB1114" s="136" t="s">
        <v>24</v>
      </c>
      <c r="AC1114" s="128">
        <v>0.02</v>
      </c>
      <c r="AD1114" s="150" t="s">
        <v>164</v>
      </c>
      <c r="AE1114" s="153" t="s">
        <v>165</v>
      </c>
      <c r="AF1114" s="153" t="s">
        <v>166</v>
      </c>
    </row>
    <row r="1115" spans="1:32">
      <c r="A1115" s="18" t="s">
        <v>2288</v>
      </c>
      <c r="B1115" s="19" t="s">
        <v>2289</v>
      </c>
      <c r="C1115" s="56">
        <v>1</v>
      </c>
      <c r="D1115" s="68" t="s">
        <v>232</v>
      </c>
      <c r="E1115" s="77" t="s">
        <v>2288</v>
      </c>
      <c r="F1115" s="85">
        <v>29.16</v>
      </c>
      <c r="G1115" s="32">
        <f t="shared" si="256"/>
        <v>0.2</v>
      </c>
      <c r="H1115" s="68">
        <f t="shared" si="257"/>
        <v>23.327999999999999</v>
      </c>
      <c r="I1115" s="68"/>
      <c r="J1115" s="24"/>
      <c r="K1115" s="24"/>
      <c r="L1115" s="136" t="s">
        <v>24</v>
      </c>
      <c r="M1115" s="128">
        <v>0.02</v>
      </c>
      <c r="N1115" s="150" t="s">
        <v>164</v>
      </c>
      <c r="O1115" s="153" t="s">
        <v>165</v>
      </c>
      <c r="P1115" s="153" t="s">
        <v>166</v>
      </c>
      <c r="Q1115" s="39" t="s">
        <v>2288</v>
      </c>
      <c r="R1115" s="40" t="s">
        <v>2289</v>
      </c>
      <c r="S1115" s="64">
        <v>1</v>
      </c>
      <c r="T1115" s="68" t="s">
        <v>232</v>
      </c>
      <c r="U1115" s="77" t="s">
        <v>2288</v>
      </c>
      <c r="V1115" s="87">
        <v>29.16</v>
      </c>
      <c r="W1115" s="48">
        <f t="shared" si="254"/>
        <v>0.2</v>
      </c>
      <c r="X1115" s="68">
        <f t="shared" si="255"/>
        <v>23.327999999999999</v>
      </c>
      <c r="Y1115" s="68"/>
      <c r="Z1115" s="24"/>
      <c r="AA1115" s="24"/>
      <c r="AB1115" s="136" t="s">
        <v>24</v>
      </c>
      <c r="AC1115" s="128">
        <v>0.02</v>
      </c>
      <c r="AD1115" s="150" t="s">
        <v>164</v>
      </c>
      <c r="AE1115" s="153" t="s">
        <v>165</v>
      </c>
      <c r="AF1115" s="153" t="s">
        <v>166</v>
      </c>
    </row>
    <row r="1116" spans="1:32">
      <c r="A1116" s="18" t="s">
        <v>2290</v>
      </c>
      <c r="B1116" s="19" t="s">
        <v>2291</v>
      </c>
      <c r="C1116" s="56">
        <v>1</v>
      </c>
      <c r="D1116" s="68" t="s">
        <v>232</v>
      </c>
      <c r="E1116" s="77" t="s">
        <v>2290</v>
      </c>
      <c r="F1116" s="85">
        <v>29.16</v>
      </c>
      <c r="G1116" s="32">
        <f t="shared" si="256"/>
        <v>0.2</v>
      </c>
      <c r="H1116" s="68">
        <f t="shared" si="257"/>
        <v>23.327999999999999</v>
      </c>
      <c r="I1116" s="68"/>
      <c r="J1116" s="24"/>
      <c r="K1116" s="24"/>
      <c r="L1116" s="136" t="s">
        <v>24</v>
      </c>
      <c r="M1116" s="128">
        <v>0.02</v>
      </c>
      <c r="N1116" s="150" t="s">
        <v>164</v>
      </c>
      <c r="O1116" s="153" t="s">
        <v>165</v>
      </c>
      <c r="P1116" s="153" t="s">
        <v>166</v>
      </c>
      <c r="Q1116" s="39" t="s">
        <v>2290</v>
      </c>
      <c r="R1116" s="40" t="s">
        <v>2291</v>
      </c>
      <c r="S1116" s="64">
        <v>1</v>
      </c>
      <c r="T1116" s="68" t="s">
        <v>232</v>
      </c>
      <c r="U1116" s="77" t="s">
        <v>2290</v>
      </c>
      <c r="V1116" s="87">
        <v>29.16</v>
      </c>
      <c r="W1116" s="48">
        <f t="shared" si="254"/>
        <v>0.2</v>
      </c>
      <c r="X1116" s="68">
        <f t="shared" si="255"/>
        <v>23.327999999999999</v>
      </c>
      <c r="Y1116" s="68"/>
      <c r="Z1116" s="24"/>
      <c r="AA1116" s="24"/>
      <c r="AB1116" s="136" t="s">
        <v>24</v>
      </c>
      <c r="AC1116" s="128">
        <v>0.02</v>
      </c>
      <c r="AD1116" s="150" t="s">
        <v>164</v>
      </c>
      <c r="AE1116" s="153" t="s">
        <v>165</v>
      </c>
      <c r="AF1116" s="153" t="s">
        <v>166</v>
      </c>
    </row>
    <row r="1117" spans="1:32">
      <c r="A1117" s="18" t="s">
        <v>2292</v>
      </c>
      <c r="B1117" s="19" t="s">
        <v>2293</v>
      </c>
      <c r="C1117" s="56">
        <v>1</v>
      </c>
      <c r="D1117" s="68" t="s">
        <v>220</v>
      </c>
      <c r="E1117" s="77" t="s">
        <v>2292</v>
      </c>
      <c r="F1117" s="85">
        <v>79.17</v>
      </c>
      <c r="G1117" s="32">
        <f t="shared" si="256"/>
        <v>0.2</v>
      </c>
      <c r="H1117" s="68">
        <f t="shared" si="257"/>
        <v>63.335999999999999</v>
      </c>
      <c r="I1117" s="68"/>
      <c r="J1117" s="24"/>
      <c r="K1117" s="24"/>
      <c r="L1117" s="136" t="s">
        <v>24</v>
      </c>
      <c r="M1117" s="128" t="s">
        <v>24</v>
      </c>
      <c r="N1117" s="150" t="s">
        <v>164</v>
      </c>
      <c r="O1117" s="153" t="s">
        <v>165</v>
      </c>
      <c r="P1117" s="153" t="s">
        <v>166</v>
      </c>
      <c r="Q1117" s="39" t="s">
        <v>2292</v>
      </c>
      <c r="R1117" s="40" t="s">
        <v>2293</v>
      </c>
      <c r="S1117" s="64">
        <v>1</v>
      </c>
      <c r="T1117" s="68" t="s">
        <v>220</v>
      </c>
      <c r="U1117" s="77" t="s">
        <v>2292</v>
      </c>
      <c r="V1117" s="87">
        <v>79.17</v>
      </c>
      <c r="W1117" s="48">
        <f t="shared" si="254"/>
        <v>0.2</v>
      </c>
      <c r="X1117" s="68">
        <f t="shared" si="255"/>
        <v>63.335999999999999</v>
      </c>
      <c r="Y1117" s="68"/>
      <c r="Z1117" s="24"/>
      <c r="AA1117" s="24"/>
      <c r="AB1117" s="136" t="s">
        <v>24</v>
      </c>
      <c r="AC1117" s="128" t="s">
        <v>24</v>
      </c>
      <c r="AD1117" s="150" t="s">
        <v>164</v>
      </c>
      <c r="AE1117" s="153" t="s">
        <v>165</v>
      </c>
      <c r="AF1117" s="153" t="s">
        <v>166</v>
      </c>
    </row>
    <row r="1118" spans="1:32">
      <c r="A1118" s="18" t="s">
        <v>2294</v>
      </c>
      <c r="B1118" s="19" t="s">
        <v>2652</v>
      </c>
      <c r="C1118" s="56">
        <v>1</v>
      </c>
      <c r="D1118" s="68" t="s">
        <v>2014</v>
      </c>
      <c r="E1118" s="77" t="s">
        <v>2294</v>
      </c>
      <c r="F1118" s="85">
        <v>540</v>
      </c>
      <c r="G1118" s="32">
        <f>rv_15</f>
        <v>0.15</v>
      </c>
      <c r="H1118" s="68">
        <f t="shared" si="257"/>
        <v>459</v>
      </c>
      <c r="I1118" s="68"/>
      <c r="J1118" s="24"/>
      <c r="K1118" s="24"/>
      <c r="L1118" s="136" t="s">
        <v>24</v>
      </c>
      <c r="M1118" s="128">
        <v>2.5</v>
      </c>
      <c r="N1118" s="150" t="s">
        <v>281</v>
      </c>
      <c r="O1118" s="153" t="s">
        <v>165</v>
      </c>
      <c r="P1118" s="153" t="s">
        <v>166</v>
      </c>
      <c r="Q1118" s="39" t="s">
        <v>2294</v>
      </c>
      <c r="R1118" s="40" t="s">
        <v>2295</v>
      </c>
      <c r="S1118" s="64">
        <v>1</v>
      </c>
      <c r="T1118" s="68" t="s">
        <v>2014</v>
      </c>
      <c r="U1118" s="77" t="s">
        <v>2294</v>
      </c>
      <c r="V1118" s="87">
        <v>540</v>
      </c>
      <c r="W1118" s="48">
        <f>rv_15</f>
        <v>0.15</v>
      </c>
      <c r="X1118" s="68">
        <f t="shared" si="255"/>
        <v>459</v>
      </c>
      <c r="Y1118" s="68"/>
      <c r="Z1118" s="24"/>
      <c r="AA1118" s="24"/>
      <c r="AB1118" s="136" t="s">
        <v>24</v>
      </c>
      <c r="AC1118" s="128">
        <v>2.5</v>
      </c>
      <c r="AD1118" s="150" t="s">
        <v>281</v>
      </c>
      <c r="AE1118" s="153" t="s">
        <v>165</v>
      </c>
      <c r="AF1118" s="153" t="s">
        <v>166</v>
      </c>
    </row>
    <row r="1119" spans="1:32">
      <c r="A1119" s="18" t="s">
        <v>2296</v>
      </c>
      <c r="B1119" s="19" t="s">
        <v>2297</v>
      </c>
      <c r="C1119" s="56">
        <v>1</v>
      </c>
      <c r="D1119" s="68" t="s">
        <v>2014</v>
      </c>
      <c r="E1119" s="77" t="s">
        <v>2296</v>
      </c>
      <c r="F1119" s="85">
        <v>622.5</v>
      </c>
      <c r="G1119" s="32">
        <f>rv_15</f>
        <v>0.15</v>
      </c>
      <c r="H1119" s="68">
        <f t="shared" si="257"/>
        <v>529.125</v>
      </c>
      <c r="I1119" s="68"/>
      <c r="J1119" s="24"/>
      <c r="K1119" s="24"/>
      <c r="L1119" s="136" t="s">
        <v>24</v>
      </c>
      <c r="M1119" s="128">
        <v>2.5</v>
      </c>
      <c r="N1119" s="150" t="s">
        <v>281</v>
      </c>
      <c r="O1119" s="153" t="s">
        <v>165</v>
      </c>
      <c r="P1119" s="153" t="s">
        <v>166</v>
      </c>
      <c r="Q1119" s="39" t="s">
        <v>2296</v>
      </c>
      <c r="R1119" s="40" t="s">
        <v>2297</v>
      </c>
      <c r="S1119" s="64">
        <v>1</v>
      </c>
      <c r="T1119" s="68" t="s">
        <v>2014</v>
      </c>
      <c r="U1119" s="77" t="s">
        <v>2296</v>
      </c>
      <c r="V1119" s="87">
        <v>622.5</v>
      </c>
      <c r="W1119" s="48">
        <f>rv_15</f>
        <v>0.15</v>
      </c>
      <c r="X1119" s="68">
        <f t="shared" si="255"/>
        <v>529.125</v>
      </c>
      <c r="Y1119" s="68"/>
      <c r="Z1119" s="24"/>
      <c r="AA1119" s="24"/>
      <c r="AB1119" s="136" t="s">
        <v>24</v>
      </c>
      <c r="AC1119" s="128">
        <v>2.5</v>
      </c>
      <c r="AD1119" s="150" t="s">
        <v>281</v>
      </c>
      <c r="AE1119" s="153" t="s">
        <v>165</v>
      </c>
      <c r="AF1119" s="153" t="s">
        <v>166</v>
      </c>
    </row>
    <row r="1120" spans="1:32">
      <c r="A1120" s="18" t="s">
        <v>2298</v>
      </c>
      <c r="B1120" s="19" t="s">
        <v>2299</v>
      </c>
      <c r="C1120" s="56">
        <v>1</v>
      </c>
      <c r="D1120" s="68" t="s">
        <v>1577</v>
      </c>
      <c r="E1120" s="77" t="s">
        <v>2298</v>
      </c>
      <c r="F1120" s="85">
        <v>1380</v>
      </c>
      <c r="G1120" s="32">
        <f>rv_7</f>
        <v>7.0000000000000007E-2</v>
      </c>
      <c r="H1120" s="68">
        <f t="shared" ref="H1120:H1125" si="259">F1120-(F1120*G1120)</f>
        <v>1283.4000000000001</v>
      </c>
      <c r="I1120" s="68"/>
      <c r="J1120" s="24"/>
      <c r="K1120" s="24"/>
      <c r="L1120" s="136" t="s">
        <v>24</v>
      </c>
      <c r="M1120" s="128">
        <v>1.17</v>
      </c>
      <c r="N1120" s="150" t="s">
        <v>164</v>
      </c>
      <c r="O1120" s="153" t="s">
        <v>165</v>
      </c>
      <c r="P1120" s="153" t="s">
        <v>166</v>
      </c>
      <c r="Q1120" s="39" t="s">
        <v>2298</v>
      </c>
      <c r="R1120" s="40" t="s">
        <v>2299</v>
      </c>
      <c r="S1120" s="64">
        <v>1</v>
      </c>
      <c r="T1120" s="68" t="s">
        <v>1577</v>
      </c>
      <c r="U1120" s="77" t="s">
        <v>2298</v>
      </c>
      <c r="V1120" s="87">
        <v>1380</v>
      </c>
      <c r="W1120" s="48">
        <f>rv_7</f>
        <v>7.0000000000000007E-2</v>
      </c>
      <c r="X1120" s="68">
        <f t="shared" si="255"/>
        <v>1283.4000000000001</v>
      </c>
      <c r="Y1120" s="68"/>
      <c r="Z1120" s="24"/>
      <c r="AA1120" s="24"/>
      <c r="AB1120" s="136" t="s">
        <v>24</v>
      </c>
      <c r="AC1120" s="128">
        <v>1.17</v>
      </c>
      <c r="AD1120" s="150" t="s">
        <v>164</v>
      </c>
      <c r="AE1120" s="153" t="s">
        <v>165</v>
      </c>
      <c r="AF1120" s="153" t="s">
        <v>166</v>
      </c>
    </row>
    <row r="1121" spans="1:32">
      <c r="A1121" s="18" t="s">
        <v>2300</v>
      </c>
      <c r="B1121" s="19" t="s">
        <v>1954</v>
      </c>
      <c r="C1121" s="56">
        <v>1</v>
      </c>
      <c r="D1121" s="68" t="s">
        <v>1577</v>
      </c>
      <c r="E1121" s="77" t="s">
        <v>2300</v>
      </c>
      <c r="F1121" s="85">
        <v>32</v>
      </c>
      <c r="G1121" s="32">
        <f t="shared" ref="G1121:G1127" si="260">rv_3</f>
        <v>0.03</v>
      </c>
      <c r="H1121" s="68">
        <f t="shared" si="259"/>
        <v>31.04</v>
      </c>
      <c r="I1121" s="68"/>
      <c r="J1121" s="24"/>
      <c r="K1121" s="24"/>
      <c r="L1121" s="136" t="s">
        <v>24</v>
      </c>
      <c r="M1121" s="128" t="s">
        <v>24</v>
      </c>
      <c r="N1121" s="150" t="s">
        <v>164</v>
      </c>
      <c r="O1121" s="153" t="s">
        <v>165</v>
      </c>
      <c r="P1121" s="153" t="s">
        <v>166</v>
      </c>
      <c r="Q1121" s="39" t="s">
        <v>2300</v>
      </c>
      <c r="R1121" s="40" t="s">
        <v>1954</v>
      </c>
      <c r="S1121" s="64">
        <v>1</v>
      </c>
      <c r="T1121" s="68" t="s">
        <v>1577</v>
      </c>
      <c r="U1121" s="77" t="s">
        <v>2300</v>
      </c>
      <c r="V1121" s="87">
        <v>32</v>
      </c>
      <c r="W1121" s="48">
        <f t="shared" ref="W1121:W1127" si="261">rv_3</f>
        <v>0.03</v>
      </c>
      <c r="X1121" s="68">
        <f t="shared" si="255"/>
        <v>31.04</v>
      </c>
      <c r="Y1121" s="68"/>
      <c r="Z1121" s="24"/>
      <c r="AA1121" s="24"/>
      <c r="AB1121" s="136" t="s">
        <v>24</v>
      </c>
      <c r="AC1121" s="128" t="s">
        <v>24</v>
      </c>
      <c r="AD1121" s="150" t="s">
        <v>164</v>
      </c>
      <c r="AE1121" s="153" t="s">
        <v>165</v>
      </c>
      <c r="AF1121" s="153" t="s">
        <v>166</v>
      </c>
    </row>
    <row r="1122" spans="1:32">
      <c r="A1122" s="18" t="s">
        <v>2301</v>
      </c>
      <c r="B1122" s="19" t="s">
        <v>1956</v>
      </c>
      <c r="C1122" s="56">
        <v>1</v>
      </c>
      <c r="D1122" s="68" t="s">
        <v>1577</v>
      </c>
      <c r="E1122" s="77" t="s">
        <v>2301</v>
      </c>
      <c r="F1122" s="85">
        <v>280</v>
      </c>
      <c r="G1122" s="32">
        <f t="shared" si="260"/>
        <v>0.03</v>
      </c>
      <c r="H1122" s="68">
        <f t="shared" si="259"/>
        <v>271.60000000000002</v>
      </c>
      <c r="I1122" s="68"/>
      <c r="J1122" s="24"/>
      <c r="K1122" s="24"/>
      <c r="L1122" s="136" t="s">
        <v>24</v>
      </c>
      <c r="M1122" s="128" t="s">
        <v>24</v>
      </c>
      <c r="N1122" s="150" t="s">
        <v>164</v>
      </c>
      <c r="O1122" s="153" t="s">
        <v>165</v>
      </c>
      <c r="P1122" s="153" t="s">
        <v>166</v>
      </c>
      <c r="Q1122" s="39" t="s">
        <v>2301</v>
      </c>
      <c r="R1122" s="40" t="s">
        <v>1956</v>
      </c>
      <c r="S1122" s="64">
        <v>1</v>
      </c>
      <c r="T1122" s="68" t="s">
        <v>1577</v>
      </c>
      <c r="U1122" s="77" t="s">
        <v>2301</v>
      </c>
      <c r="V1122" s="87">
        <v>280</v>
      </c>
      <c r="W1122" s="48">
        <f t="shared" si="261"/>
        <v>0.03</v>
      </c>
      <c r="X1122" s="68">
        <f t="shared" si="255"/>
        <v>271.60000000000002</v>
      </c>
      <c r="Y1122" s="68"/>
      <c r="Z1122" s="24"/>
      <c r="AA1122" s="24"/>
      <c r="AB1122" s="136" t="s">
        <v>24</v>
      </c>
      <c r="AC1122" s="128" t="s">
        <v>24</v>
      </c>
      <c r="AD1122" s="150" t="s">
        <v>164</v>
      </c>
      <c r="AE1122" s="153" t="s">
        <v>165</v>
      </c>
      <c r="AF1122" s="153" t="s">
        <v>166</v>
      </c>
    </row>
    <row r="1123" spans="1:32">
      <c r="A1123" s="18" t="s">
        <v>2302</v>
      </c>
      <c r="B1123" s="19" t="s">
        <v>1958</v>
      </c>
      <c r="C1123" s="56">
        <v>1</v>
      </c>
      <c r="D1123" s="68" t="s">
        <v>1577</v>
      </c>
      <c r="E1123" s="77" t="s">
        <v>2302</v>
      </c>
      <c r="F1123" s="85">
        <v>372</v>
      </c>
      <c r="G1123" s="32">
        <f t="shared" si="260"/>
        <v>0.03</v>
      </c>
      <c r="H1123" s="68">
        <f t="shared" si="259"/>
        <v>360.84</v>
      </c>
      <c r="I1123" s="68"/>
      <c r="J1123" s="24"/>
      <c r="K1123" s="24"/>
      <c r="L1123" s="136" t="s">
        <v>24</v>
      </c>
      <c r="M1123" s="128" t="s">
        <v>24</v>
      </c>
      <c r="N1123" s="150" t="s">
        <v>164</v>
      </c>
      <c r="O1123" s="153" t="s">
        <v>165</v>
      </c>
      <c r="P1123" s="153" t="s">
        <v>166</v>
      </c>
      <c r="Q1123" s="39" t="s">
        <v>2302</v>
      </c>
      <c r="R1123" s="40" t="s">
        <v>1958</v>
      </c>
      <c r="S1123" s="64">
        <v>1</v>
      </c>
      <c r="T1123" s="68" t="s">
        <v>1577</v>
      </c>
      <c r="U1123" s="77" t="s">
        <v>2302</v>
      </c>
      <c r="V1123" s="87">
        <v>372</v>
      </c>
      <c r="W1123" s="48">
        <f t="shared" si="261"/>
        <v>0.03</v>
      </c>
      <c r="X1123" s="68">
        <f t="shared" si="255"/>
        <v>360.84</v>
      </c>
      <c r="Y1123" s="68"/>
      <c r="Z1123" s="24"/>
      <c r="AA1123" s="24"/>
      <c r="AB1123" s="136" t="s">
        <v>24</v>
      </c>
      <c r="AC1123" s="128" t="s">
        <v>24</v>
      </c>
      <c r="AD1123" s="150" t="s">
        <v>164</v>
      </c>
      <c r="AE1123" s="153" t="s">
        <v>165</v>
      </c>
      <c r="AF1123" s="153" t="s">
        <v>166</v>
      </c>
    </row>
    <row r="1124" spans="1:32">
      <c r="A1124" s="18" t="s">
        <v>2303</v>
      </c>
      <c r="B1124" s="19" t="s">
        <v>2304</v>
      </c>
      <c r="C1124" s="56">
        <v>1</v>
      </c>
      <c r="D1124" s="68" t="s">
        <v>1577</v>
      </c>
      <c r="E1124" s="77" t="s">
        <v>2303</v>
      </c>
      <c r="F1124" s="85">
        <v>220</v>
      </c>
      <c r="G1124" s="32">
        <f t="shared" si="260"/>
        <v>0.03</v>
      </c>
      <c r="H1124" s="68">
        <f t="shared" si="259"/>
        <v>213.4</v>
      </c>
      <c r="I1124" s="68"/>
      <c r="J1124" s="24"/>
      <c r="K1124" s="24"/>
      <c r="L1124" s="136" t="s">
        <v>24</v>
      </c>
      <c r="M1124" s="128" t="s">
        <v>24</v>
      </c>
      <c r="N1124" s="150" t="s">
        <v>164</v>
      </c>
      <c r="O1124" s="153" t="s">
        <v>165</v>
      </c>
      <c r="P1124" s="153" t="s">
        <v>166</v>
      </c>
      <c r="Q1124" s="39" t="s">
        <v>2303</v>
      </c>
      <c r="R1124" s="40" t="s">
        <v>2304</v>
      </c>
      <c r="S1124" s="64">
        <v>1</v>
      </c>
      <c r="T1124" s="68" t="s">
        <v>1577</v>
      </c>
      <c r="U1124" s="77" t="s">
        <v>2303</v>
      </c>
      <c r="V1124" s="87">
        <v>220</v>
      </c>
      <c r="W1124" s="48">
        <f t="shared" si="261"/>
        <v>0.03</v>
      </c>
      <c r="X1124" s="68">
        <f t="shared" si="255"/>
        <v>213.4</v>
      </c>
      <c r="Y1124" s="68"/>
      <c r="Z1124" s="24"/>
      <c r="AA1124" s="24"/>
      <c r="AB1124" s="136" t="s">
        <v>24</v>
      </c>
      <c r="AC1124" s="128" t="s">
        <v>24</v>
      </c>
      <c r="AD1124" s="150" t="s">
        <v>164</v>
      </c>
      <c r="AE1124" s="153" t="s">
        <v>165</v>
      </c>
      <c r="AF1124" s="153" t="s">
        <v>166</v>
      </c>
    </row>
    <row r="1125" spans="1:32">
      <c r="A1125" s="18" t="s">
        <v>2305</v>
      </c>
      <c r="B1125" s="19" t="s">
        <v>2306</v>
      </c>
      <c r="C1125" s="56">
        <v>1</v>
      </c>
      <c r="D1125" s="68" t="s">
        <v>1577</v>
      </c>
      <c r="E1125" s="77" t="s">
        <v>2305</v>
      </c>
      <c r="F1125" s="85">
        <v>64</v>
      </c>
      <c r="G1125" s="32">
        <f t="shared" si="260"/>
        <v>0.03</v>
      </c>
      <c r="H1125" s="68">
        <f t="shared" si="259"/>
        <v>62.08</v>
      </c>
      <c r="I1125" s="68"/>
      <c r="J1125" s="24"/>
      <c r="K1125" s="24"/>
      <c r="L1125" s="136" t="s">
        <v>24</v>
      </c>
      <c r="M1125" s="128">
        <v>0.16</v>
      </c>
      <c r="N1125" s="150" t="s">
        <v>164</v>
      </c>
      <c r="O1125" s="153" t="s">
        <v>165</v>
      </c>
      <c r="P1125" s="153" t="s">
        <v>166</v>
      </c>
      <c r="Q1125" s="39" t="s">
        <v>2305</v>
      </c>
      <c r="R1125" s="40" t="s">
        <v>2306</v>
      </c>
      <c r="S1125" s="64">
        <v>1</v>
      </c>
      <c r="T1125" s="68" t="s">
        <v>1577</v>
      </c>
      <c r="U1125" s="77" t="s">
        <v>2305</v>
      </c>
      <c r="V1125" s="87">
        <v>64</v>
      </c>
      <c r="W1125" s="48">
        <f t="shared" si="261"/>
        <v>0.03</v>
      </c>
      <c r="X1125" s="68">
        <f t="shared" si="255"/>
        <v>62.08</v>
      </c>
      <c r="Y1125" s="68"/>
      <c r="Z1125" s="24"/>
      <c r="AA1125" s="24"/>
      <c r="AB1125" s="136" t="s">
        <v>24</v>
      </c>
      <c r="AC1125" s="128">
        <v>0.16</v>
      </c>
      <c r="AD1125" s="150" t="s">
        <v>164</v>
      </c>
      <c r="AE1125" s="153" t="s">
        <v>165</v>
      </c>
      <c r="AF1125" s="153" t="s">
        <v>166</v>
      </c>
    </row>
    <row r="1126" spans="1:32">
      <c r="A1126" s="18" t="s">
        <v>2307</v>
      </c>
      <c r="B1126" s="19" t="s">
        <v>2308</v>
      </c>
      <c r="C1126" s="56">
        <v>1</v>
      </c>
      <c r="D1126" s="68" t="s">
        <v>1577</v>
      </c>
      <c r="E1126" s="77" t="s">
        <v>2307</v>
      </c>
      <c r="F1126" s="85">
        <v>80</v>
      </c>
      <c r="G1126" s="32">
        <f t="shared" si="260"/>
        <v>0.03</v>
      </c>
      <c r="H1126" s="68">
        <f t="shared" ref="H1126:H1127" si="262">F1126-(F1126*G1126)</f>
        <v>77.599999999999994</v>
      </c>
      <c r="I1126" s="68"/>
      <c r="J1126" s="24"/>
      <c r="K1126" s="24"/>
      <c r="L1126" s="136" t="s">
        <v>24</v>
      </c>
      <c r="M1126" s="128">
        <v>0.2</v>
      </c>
      <c r="N1126" s="150" t="s">
        <v>164</v>
      </c>
      <c r="O1126" s="153" t="s">
        <v>165</v>
      </c>
      <c r="P1126" s="153" t="s">
        <v>166</v>
      </c>
      <c r="Q1126" s="39" t="s">
        <v>2307</v>
      </c>
      <c r="R1126" s="40" t="s">
        <v>2308</v>
      </c>
      <c r="S1126" s="64">
        <v>1</v>
      </c>
      <c r="T1126" s="68" t="s">
        <v>1577</v>
      </c>
      <c r="U1126" s="77" t="s">
        <v>2307</v>
      </c>
      <c r="V1126" s="87">
        <v>80</v>
      </c>
      <c r="W1126" s="48">
        <f t="shared" si="261"/>
        <v>0.03</v>
      </c>
      <c r="X1126" s="68">
        <f t="shared" si="255"/>
        <v>77.599999999999994</v>
      </c>
      <c r="Y1126" s="68"/>
      <c r="Z1126" s="24"/>
      <c r="AA1126" s="24"/>
      <c r="AB1126" s="136" t="s">
        <v>24</v>
      </c>
      <c r="AC1126" s="128">
        <v>0.2</v>
      </c>
      <c r="AD1126" s="150" t="s">
        <v>164</v>
      </c>
      <c r="AE1126" s="153" t="s">
        <v>165</v>
      </c>
      <c r="AF1126" s="153" t="s">
        <v>166</v>
      </c>
    </row>
    <row r="1127" spans="1:32">
      <c r="A1127" s="18" t="s">
        <v>2309</v>
      </c>
      <c r="B1127" s="19" t="s">
        <v>2310</v>
      </c>
      <c r="C1127" s="56">
        <v>1</v>
      </c>
      <c r="D1127" s="68" t="s">
        <v>1577</v>
      </c>
      <c r="E1127" s="77" t="s">
        <v>2309</v>
      </c>
      <c r="F1127" s="85">
        <v>96</v>
      </c>
      <c r="G1127" s="32">
        <f t="shared" si="260"/>
        <v>0.03</v>
      </c>
      <c r="H1127" s="68">
        <f t="shared" si="262"/>
        <v>93.12</v>
      </c>
      <c r="I1127" s="68"/>
      <c r="J1127" s="24"/>
      <c r="K1127" s="24"/>
      <c r="L1127" s="136" t="s">
        <v>24</v>
      </c>
      <c r="M1127" s="128">
        <v>0.24</v>
      </c>
      <c r="N1127" s="150" t="s">
        <v>164</v>
      </c>
      <c r="O1127" s="153" t="s">
        <v>165</v>
      </c>
      <c r="P1127" s="153" t="s">
        <v>166</v>
      </c>
      <c r="Q1127" s="39" t="s">
        <v>2309</v>
      </c>
      <c r="R1127" s="40" t="s">
        <v>2310</v>
      </c>
      <c r="S1127" s="64">
        <v>1</v>
      </c>
      <c r="T1127" s="68" t="s">
        <v>1577</v>
      </c>
      <c r="U1127" s="77" t="s">
        <v>2309</v>
      </c>
      <c r="V1127" s="87">
        <v>96</v>
      </c>
      <c r="W1127" s="48">
        <f t="shared" si="261"/>
        <v>0.03</v>
      </c>
      <c r="X1127" s="68">
        <f t="shared" si="255"/>
        <v>93.12</v>
      </c>
      <c r="Y1127" s="68"/>
      <c r="Z1127" s="24"/>
      <c r="AA1127" s="24"/>
      <c r="AB1127" s="136" t="s">
        <v>24</v>
      </c>
      <c r="AC1127" s="128">
        <v>0.24</v>
      </c>
      <c r="AD1127" s="150" t="s">
        <v>164</v>
      </c>
      <c r="AE1127" s="153" t="s">
        <v>165</v>
      </c>
      <c r="AF1127" s="153" t="s">
        <v>166</v>
      </c>
    </row>
    <row r="1128" spans="1:32">
      <c r="A1128" s="18" t="s">
        <v>2311</v>
      </c>
      <c r="B1128" s="19" t="s">
        <v>2312</v>
      </c>
      <c r="C1128" s="56">
        <v>1</v>
      </c>
      <c r="D1128" s="68" t="s">
        <v>220</v>
      </c>
      <c r="E1128" s="77" t="s">
        <v>2311</v>
      </c>
      <c r="F1128" s="85">
        <v>65.599999999999994</v>
      </c>
      <c r="G1128" s="32">
        <f t="shared" ref="G1128:G1129" si="263">rv_20</f>
        <v>0.2</v>
      </c>
      <c r="H1128" s="68">
        <f t="shared" ref="H1128:H1131" si="264">F1128-(F1128*G1128)</f>
        <v>52.48</v>
      </c>
      <c r="I1128" s="68"/>
      <c r="J1128" s="24"/>
      <c r="K1128" s="24"/>
      <c r="L1128" s="136" t="s">
        <v>24</v>
      </c>
      <c r="M1128" s="128" t="s">
        <v>24</v>
      </c>
      <c r="N1128" s="150" t="s">
        <v>164</v>
      </c>
      <c r="O1128" s="153" t="s">
        <v>165</v>
      </c>
      <c r="P1128" s="153" t="s">
        <v>166</v>
      </c>
      <c r="Q1128" s="39" t="s">
        <v>2311</v>
      </c>
      <c r="R1128" s="40" t="s">
        <v>2312</v>
      </c>
      <c r="S1128" s="64">
        <v>1</v>
      </c>
      <c r="T1128" s="68" t="s">
        <v>220</v>
      </c>
      <c r="U1128" s="77" t="s">
        <v>2311</v>
      </c>
      <c r="V1128" s="87">
        <v>65.599999999999994</v>
      </c>
      <c r="W1128" s="48">
        <f t="shared" ref="W1128:W1158" si="265">rv_20</f>
        <v>0.2</v>
      </c>
      <c r="X1128" s="68">
        <f t="shared" si="255"/>
        <v>52.48</v>
      </c>
      <c r="Y1128" s="68"/>
      <c r="Z1128" s="24"/>
      <c r="AA1128" s="24"/>
      <c r="AB1128" s="136" t="s">
        <v>24</v>
      </c>
      <c r="AC1128" s="128" t="s">
        <v>24</v>
      </c>
      <c r="AD1128" s="150" t="s">
        <v>164</v>
      </c>
      <c r="AE1128" s="153" t="s">
        <v>165</v>
      </c>
      <c r="AF1128" s="153" t="s">
        <v>166</v>
      </c>
    </row>
    <row r="1129" spans="1:32">
      <c r="A1129" s="18" t="s">
        <v>2313</v>
      </c>
      <c r="B1129" s="19" t="s">
        <v>2314</v>
      </c>
      <c r="C1129" s="56">
        <v>1</v>
      </c>
      <c r="D1129" s="68" t="s">
        <v>220</v>
      </c>
      <c r="E1129" s="77" t="s">
        <v>2313</v>
      </c>
      <c r="F1129" s="85">
        <v>79.17</v>
      </c>
      <c r="G1129" s="32">
        <f t="shared" si="263"/>
        <v>0.2</v>
      </c>
      <c r="H1129" s="68">
        <f t="shared" si="264"/>
        <v>63.335999999999999</v>
      </c>
      <c r="I1129" s="68"/>
      <c r="J1129" s="24"/>
      <c r="K1129" s="24"/>
      <c r="L1129" s="136" t="s">
        <v>24</v>
      </c>
      <c r="M1129" s="128" t="s">
        <v>24</v>
      </c>
      <c r="N1129" s="150" t="s">
        <v>164</v>
      </c>
      <c r="O1129" s="153" t="s">
        <v>165</v>
      </c>
      <c r="P1129" s="153" t="s">
        <v>166</v>
      </c>
      <c r="Q1129" s="39" t="s">
        <v>2313</v>
      </c>
      <c r="R1129" s="40" t="s">
        <v>2314</v>
      </c>
      <c r="S1129" s="64">
        <v>1</v>
      </c>
      <c r="T1129" s="68" t="s">
        <v>220</v>
      </c>
      <c r="U1129" s="77" t="s">
        <v>2313</v>
      </c>
      <c r="V1129" s="87">
        <v>79.17</v>
      </c>
      <c r="W1129" s="48">
        <f t="shared" si="265"/>
        <v>0.2</v>
      </c>
      <c r="X1129" s="68">
        <f t="shared" si="255"/>
        <v>63.335999999999999</v>
      </c>
      <c r="Y1129" s="68"/>
      <c r="Z1129" s="24"/>
      <c r="AA1129" s="24"/>
      <c r="AB1129" s="136" t="s">
        <v>24</v>
      </c>
      <c r="AC1129" s="128" t="s">
        <v>24</v>
      </c>
      <c r="AD1129" s="150" t="s">
        <v>164</v>
      </c>
      <c r="AE1129" s="153" t="s">
        <v>165</v>
      </c>
      <c r="AF1129" s="153" t="s">
        <v>166</v>
      </c>
    </row>
    <row r="1130" spans="1:32">
      <c r="A1130" s="18" t="s">
        <v>2315</v>
      </c>
      <c r="B1130" s="19" t="s">
        <v>2316</v>
      </c>
      <c r="C1130" s="56">
        <v>1</v>
      </c>
      <c r="D1130" s="68" t="s">
        <v>232</v>
      </c>
      <c r="E1130" s="77" t="s">
        <v>2315</v>
      </c>
      <c r="F1130" s="85">
        <v>39.99</v>
      </c>
      <c r="G1130" s="32">
        <f t="shared" ref="G1130:G1158" si="266">rv_20</f>
        <v>0.2</v>
      </c>
      <c r="H1130" s="68">
        <f t="shared" si="264"/>
        <v>31.992000000000001</v>
      </c>
      <c r="I1130" s="68"/>
      <c r="J1130" s="24"/>
      <c r="K1130" s="24"/>
      <c r="L1130" s="136" t="s">
        <v>24</v>
      </c>
      <c r="M1130" s="128" t="s">
        <v>24</v>
      </c>
      <c r="N1130" s="150" t="s">
        <v>164</v>
      </c>
      <c r="O1130" s="153" t="s">
        <v>165</v>
      </c>
      <c r="P1130" s="153" t="s">
        <v>166</v>
      </c>
      <c r="Q1130" s="39" t="s">
        <v>2315</v>
      </c>
      <c r="R1130" s="40" t="s">
        <v>2316</v>
      </c>
      <c r="S1130" s="64">
        <v>1</v>
      </c>
      <c r="T1130" s="68" t="s">
        <v>232</v>
      </c>
      <c r="U1130" s="77" t="s">
        <v>2315</v>
      </c>
      <c r="V1130" s="87">
        <v>39.99</v>
      </c>
      <c r="W1130" s="48">
        <f t="shared" si="265"/>
        <v>0.2</v>
      </c>
      <c r="X1130" s="68">
        <f t="shared" si="255"/>
        <v>31.992000000000001</v>
      </c>
      <c r="Y1130" s="68"/>
      <c r="Z1130" s="24"/>
      <c r="AA1130" s="24"/>
      <c r="AB1130" s="136" t="s">
        <v>24</v>
      </c>
      <c r="AC1130" s="128" t="s">
        <v>24</v>
      </c>
      <c r="AD1130" s="150" t="s">
        <v>164</v>
      </c>
      <c r="AE1130" s="153" t="s">
        <v>165</v>
      </c>
      <c r="AF1130" s="153" t="s">
        <v>166</v>
      </c>
    </row>
    <row r="1131" spans="1:32">
      <c r="A1131" s="18" t="s">
        <v>2317</v>
      </c>
      <c r="B1131" s="19" t="s">
        <v>2318</v>
      </c>
      <c r="C1131" s="56">
        <v>1</v>
      </c>
      <c r="D1131" s="68" t="s">
        <v>210</v>
      </c>
      <c r="E1131" s="77" t="s">
        <v>2317</v>
      </c>
      <c r="F1131" s="85">
        <v>33.33</v>
      </c>
      <c r="G1131" s="32">
        <f t="shared" si="266"/>
        <v>0.2</v>
      </c>
      <c r="H1131" s="68">
        <f t="shared" si="264"/>
        <v>26.663999999999998</v>
      </c>
      <c r="I1131" s="68"/>
      <c r="J1131" s="24"/>
      <c r="K1131" s="24"/>
      <c r="L1131" s="136" t="s">
        <v>24</v>
      </c>
      <c r="M1131" s="128">
        <v>0.01</v>
      </c>
      <c r="N1131" s="150" t="s">
        <v>164</v>
      </c>
      <c r="O1131" s="153" t="s">
        <v>165</v>
      </c>
      <c r="P1131" s="153" t="s">
        <v>166</v>
      </c>
      <c r="Q1131" s="39" t="s">
        <v>2317</v>
      </c>
      <c r="R1131" s="40" t="s">
        <v>2318</v>
      </c>
      <c r="S1131" s="64">
        <v>1</v>
      </c>
      <c r="T1131" s="68" t="s">
        <v>210</v>
      </c>
      <c r="U1131" s="77" t="s">
        <v>2317</v>
      </c>
      <c r="V1131" s="87">
        <v>33.33</v>
      </c>
      <c r="W1131" s="48">
        <f t="shared" si="265"/>
        <v>0.2</v>
      </c>
      <c r="X1131" s="68">
        <f t="shared" si="255"/>
        <v>26.663999999999998</v>
      </c>
      <c r="Y1131" s="68"/>
      <c r="Z1131" s="24"/>
      <c r="AA1131" s="24"/>
      <c r="AB1131" s="136" t="s">
        <v>24</v>
      </c>
      <c r="AC1131" s="128">
        <v>0.01</v>
      </c>
      <c r="AD1131" s="150" t="s">
        <v>164</v>
      </c>
      <c r="AE1131" s="153" t="s">
        <v>165</v>
      </c>
      <c r="AF1131" s="153" t="s">
        <v>166</v>
      </c>
    </row>
    <row r="1132" spans="1:32">
      <c r="A1132" s="18" t="s">
        <v>2319</v>
      </c>
      <c r="B1132" s="19" t="s">
        <v>2320</v>
      </c>
      <c r="C1132" s="56">
        <v>1</v>
      </c>
      <c r="D1132" s="68" t="s">
        <v>210</v>
      </c>
      <c r="E1132" s="77" t="s">
        <v>2319</v>
      </c>
      <c r="F1132" s="85">
        <v>29.33</v>
      </c>
      <c r="G1132" s="32">
        <f t="shared" si="266"/>
        <v>0.2</v>
      </c>
      <c r="H1132" s="68">
        <f t="shared" ref="H1132" si="267">F1132-(F1132*G1132)</f>
        <v>23.463999999999999</v>
      </c>
      <c r="I1132" s="68"/>
      <c r="J1132" s="24"/>
      <c r="K1132" s="24"/>
      <c r="L1132" s="136" t="s">
        <v>24</v>
      </c>
      <c r="M1132" s="128">
        <v>0.01</v>
      </c>
      <c r="N1132" s="150" t="s">
        <v>164</v>
      </c>
      <c r="O1132" s="153" t="s">
        <v>165</v>
      </c>
      <c r="P1132" s="153" t="s">
        <v>166</v>
      </c>
      <c r="Q1132" s="39" t="s">
        <v>2319</v>
      </c>
      <c r="R1132" s="40" t="s">
        <v>2320</v>
      </c>
      <c r="S1132" s="64">
        <v>1</v>
      </c>
      <c r="T1132" s="68" t="s">
        <v>210</v>
      </c>
      <c r="U1132" s="77" t="s">
        <v>2319</v>
      </c>
      <c r="V1132" s="87">
        <v>29.33</v>
      </c>
      <c r="W1132" s="48">
        <f t="shared" si="265"/>
        <v>0.2</v>
      </c>
      <c r="X1132" s="68">
        <f t="shared" si="255"/>
        <v>23.463999999999999</v>
      </c>
      <c r="Y1132" s="68"/>
      <c r="Z1132" s="24"/>
      <c r="AA1132" s="24"/>
      <c r="AB1132" s="136" t="s">
        <v>24</v>
      </c>
      <c r="AC1132" s="128">
        <v>0.01</v>
      </c>
      <c r="AD1132" s="150" t="s">
        <v>164</v>
      </c>
      <c r="AE1132" s="153" t="s">
        <v>165</v>
      </c>
      <c r="AF1132" s="153" t="s">
        <v>166</v>
      </c>
    </row>
    <row r="1133" spans="1:32">
      <c r="A1133" s="18" t="s">
        <v>2321</v>
      </c>
      <c r="B1133" s="19" t="s">
        <v>2322</v>
      </c>
      <c r="C1133" s="56">
        <v>1</v>
      </c>
      <c r="D1133" s="68" t="s">
        <v>210</v>
      </c>
      <c r="E1133" s="77" t="s">
        <v>2321</v>
      </c>
      <c r="F1133" s="85">
        <v>29.33</v>
      </c>
      <c r="G1133" s="32">
        <f t="shared" si="266"/>
        <v>0.2</v>
      </c>
      <c r="H1133" s="68">
        <f t="shared" ref="H1133" si="268">F1133-(F1133*G1133)</f>
        <v>23.463999999999999</v>
      </c>
      <c r="I1133" s="68"/>
      <c r="J1133" s="24"/>
      <c r="K1133" s="24"/>
      <c r="L1133" s="136" t="s">
        <v>24</v>
      </c>
      <c r="M1133" s="128">
        <v>0.01</v>
      </c>
      <c r="N1133" s="150" t="s">
        <v>164</v>
      </c>
      <c r="O1133" s="153" t="s">
        <v>165</v>
      </c>
      <c r="P1133" s="153" t="s">
        <v>166</v>
      </c>
      <c r="Q1133" s="39" t="s">
        <v>2321</v>
      </c>
      <c r="R1133" s="40" t="s">
        <v>2322</v>
      </c>
      <c r="S1133" s="64">
        <v>1</v>
      </c>
      <c r="T1133" s="68" t="s">
        <v>210</v>
      </c>
      <c r="U1133" s="77" t="s">
        <v>2321</v>
      </c>
      <c r="V1133" s="87">
        <v>29.33</v>
      </c>
      <c r="W1133" s="48">
        <f t="shared" si="265"/>
        <v>0.2</v>
      </c>
      <c r="X1133" s="68">
        <f t="shared" si="255"/>
        <v>23.463999999999999</v>
      </c>
      <c r="Y1133" s="68"/>
      <c r="Z1133" s="24"/>
      <c r="AA1133" s="24"/>
      <c r="AB1133" s="136" t="s">
        <v>24</v>
      </c>
      <c r="AC1133" s="128">
        <v>0.01</v>
      </c>
      <c r="AD1133" s="150" t="s">
        <v>164</v>
      </c>
      <c r="AE1133" s="153" t="s">
        <v>165</v>
      </c>
      <c r="AF1133" s="153" t="s">
        <v>166</v>
      </c>
    </row>
    <row r="1134" spans="1:32">
      <c r="A1134" s="18" t="s">
        <v>2323</v>
      </c>
      <c r="B1134" s="19" t="s">
        <v>2324</v>
      </c>
      <c r="C1134" s="56">
        <v>1</v>
      </c>
      <c r="D1134" s="68" t="s">
        <v>210</v>
      </c>
      <c r="E1134" s="79" t="s">
        <v>2323</v>
      </c>
      <c r="F1134" s="85">
        <v>99.99</v>
      </c>
      <c r="G1134" s="32">
        <f t="shared" si="266"/>
        <v>0.2</v>
      </c>
      <c r="H1134" s="68">
        <f t="shared" ref="H1134" si="269">F1134-(F1134*G1134)</f>
        <v>79.99199999999999</v>
      </c>
      <c r="I1134" s="68"/>
      <c r="J1134" s="24"/>
      <c r="K1134" s="24"/>
      <c r="L1134" s="136" t="s">
        <v>24</v>
      </c>
      <c r="M1134" s="128">
        <v>0.01</v>
      </c>
      <c r="N1134" s="150" t="s">
        <v>164</v>
      </c>
      <c r="O1134" s="153" t="s">
        <v>165</v>
      </c>
      <c r="P1134" s="153" t="s">
        <v>166</v>
      </c>
      <c r="Q1134" s="39" t="s">
        <v>2323</v>
      </c>
      <c r="R1134" s="40" t="s">
        <v>2324</v>
      </c>
      <c r="S1134" s="64">
        <v>1</v>
      </c>
      <c r="T1134" s="68" t="s">
        <v>210</v>
      </c>
      <c r="U1134" s="77" t="s">
        <v>2323</v>
      </c>
      <c r="V1134" s="87">
        <v>99.99</v>
      </c>
      <c r="W1134" s="48">
        <f t="shared" si="265"/>
        <v>0.2</v>
      </c>
      <c r="X1134" s="68">
        <f t="shared" si="255"/>
        <v>79.99199999999999</v>
      </c>
      <c r="Y1134" s="68"/>
      <c r="Z1134" s="24"/>
      <c r="AA1134" s="24"/>
      <c r="AB1134" s="136" t="s">
        <v>24</v>
      </c>
      <c r="AC1134" s="128">
        <v>0.01</v>
      </c>
      <c r="AD1134" s="150" t="s">
        <v>164</v>
      </c>
      <c r="AE1134" s="153" t="s">
        <v>165</v>
      </c>
      <c r="AF1134" s="153" t="s">
        <v>166</v>
      </c>
    </row>
    <row r="1135" spans="1:32">
      <c r="A1135" s="18" t="s">
        <v>2325</v>
      </c>
      <c r="B1135" s="19" t="s">
        <v>2326</v>
      </c>
      <c r="C1135" s="56">
        <v>1</v>
      </c>
      <c r="D1135" s="68" t="s">
        <v>210</v>
      </c>
      <c r="E1135" s="79" t="s">
        <v>2325</v>
      </c>
      <c r="F1135" s="85">
        <v>39</v>
      </c>
      <c r="G1135" s="32">
        <f t="shared" si="266"/>
        <v>0.2</v>
      </c>
      <c r="H1135" s="68">
        <f t="shared" ref="H1135:H1136" si="270">F1135-(F1135*G1135)</f>
        <v>31.2</v>
      </c>
      <c r="I1135" s="68"/>
      <c r="J1135" s="24"/>
      <c r="K1135" s="24"/>
      <c r="L1135" s="136" t="s">
        <v>24</v>
      </c>
      <c r="M1135" s="128">
        <v>0</v>
      </c>
      <c r="N1135" s="150" t="s">
        <v>164</v>
      </c>
      <c r="O1135" s="153" t="s">
        <v>165</v>
      </c>
      <c r="P1135" s="153" t="s">
        <v>166</v>
      </c>
      <c r="Q1135" s="39" t="s">
        <v>2325</v>
      </c>
      <c r="R1135" s="40" t="s">
        <v>2326</v>
      </c>
      <c r="S1135" s="64">
        <v>1</v>
      </c>
      <c r="T1135" s="68" t="s">
        <v>210</v>
      </c>
      <c r="U1135" s="77" t="s">
        <v>2325</v>
      </c>
      <c r="V1135" s="87">
        <v>39</v>
      </c>
      <c r="W1135" s="48">
        <f t="shared" si="265"/>
        <v>0.2</v>
      </c>
      <c r="X1135" s="68">
        <f t="shared" ref="X1135:X1180" si="271">V1135-(V1135*W1135)</f>
        <v>31.2</v>
      </c>
      <c r="Y1135" s="68"/>
      <c r="Z1135" s="24"/>
      <c r="AA1135" s="24"/>
      <c r="AB1135" s="136" t="s">
        <v>24</v>
      </c>
      <c r="AC1135" s="128">
        <v>0</v>
      </c>
      <c r="AD1135" s="150" t="s">
        <v>164</v>
      </c>
      <c r="AE1135" s="153" t="s">
        <v>165</v>
      </c>
      <c r="AF1135" s="153" t="s">
        <v>166</v>
      </c>
    </row>
    <row r="1136" spans="1:32">
      <c r="A1136" s="18" t="s">
        <v>2327</v>
      </c>
      <c r="B1136" s="19" t="s">
        <v>2328</v>
      </c>
      <c r="C1136" s="56">
        <v>1</v>
      </c>
      <c r="D1136" s="68" t="s">
        <v>210</v>
      </c>
      <c r="E1136" s="79" t="s">
        <v>2327</v>
      </c>
      <c r="F1136" s="85">
        <v>39</v>
      </c>
      <c r="G1136" s="32">
        <f t="shared" si="266"/>
        <v>0.2</v>
      </c>
      <c r="H1136" s="68">
        <f t="shared" si="270"/>
        <v>31.2</v>
      </c>
      <c r="I1136" s="68"/>
      <c r="J1136" s="24"/>
      <c r="K1136" s="24"/>
      <c r="L1136" s="136" t="s">
        <v>24</v>
      </c>
      <c r="M1136" s="128">
        <v>0</v>
      </c>
      <c r="N1136" s="150" t="s">
        <v>164</v>
      </c>
      <c r="O1136" s="153" t="s">
        <v>165</v>
      </c>
      <c r="P1136" s="153" t="s">
        <v>166</v>
      </c>
      <c r="Q1136" s="39" t="s">
        <v>2327</v>
      </c>
      <c r="R1136" s="40" t="s">
        <v>2328</v>
      </c>
      <c r="S1136" s="64">
        <v>1</v>
      </c>
      <c r="T1136" s="68" t="s">
        <v>210</v>
      </c>
      <c r="U1136" s="77" t="s">
        <v>2327</v>
      </c>
      <c r="V1136" s="87">
        <v>39</v>
      </c>
      <c r="W1136" s="48">
        <f t="shared" si="265"/>
        <v>0.2</v>
      </c>
      <c r="X1136" s="68">
        <f t="shared" si="271"/>
        <v>31.2</v>
      </c>
      <c r="Y1136" s="68"/>
      <c r="Z1136" s="24"/>
      <c r="AA1136" s="24"/>
      <c r="AB1136" s="136" t="s">
        <v>24</v>
      </c>
      <c r="AC1136" s="128">
        <v>0</v>
      </c>
      <c r="AD1136" s="150" t="s">
        <v>164</v>
      </c>
      <c r="AE1136" s="153" t="s">
        <v>165</v>
      </c>
      <c r="AF1136" s="153" t="s">
        <v>166</v>
      </c>
    </row>
    <row r="1137" spans="1:32">
      <c r="A1137" s="18"/>
      <c r="B1137" s="19"/>
      <c r="C1137" s="56"/>
      <c r="D1137" s="68"/>
      <c r="E1137" s="77"/>
      <c r="F1137" s="85"/>
      <c r="G1137" s="32"/>
      <c r="H1137" s="68"/>
      <c r="I1137" s="68"/>
      <c r="J1137" s="24"/>
      <c r="K1137" s="24"/>
      <c r="L1137" s="136"/>
      <c r="M1137" s="128"/>
      <c r="N1137" s="150"/>
      <c r="O1137" s="153"/>
      <c r="P1137" s="153"/>
      <c r="Q1137" s="39" t="s">
        <v>2329</v>
      </c>
      <c r="R1137" s="40" t="s">
        <v>2330</v>
      </c>
      <c r="S1137" s="64">
        <v>1</v>
      </c>
      <c r="T1137" s="68" t="s">
        <v>622</v>
      </c>
      <c r="U1137" s="77" t="s">
        <v>2329</v>
      </c>
      <c r="V1137" s="87">
        <v>58.29</v>
      </c>
      <c r="W1137" s="48">
        <f t="shared" si="265"/>
        <v>0.2</v>
      </c>
      <c r="X1137" s="68">
        <f t="shared" si="271"/>
        <v>46.631999999999998</v>
      </c>
      <c r="Y1137" s="68"/>
      <c r="Z1137" s="24"/>
      <c r="AA1137" s="24"/>
      <c r="AB1137" s="136" t="s">
        <v>24</v>
      </c>
      <c r="AC1137" s="128" t="s">
        <v>24</v>
      </c>
      <c r="AD1137" s="150" t="s">
        <v>164</v>
      </c>
      <c r="AE1137" s="153" t="s">
        <v>165</v>
      </c>
      <c r="AF1137" s="153" t="s">
        <v>166</v>
      </c>
    </row>
    <row r="1138" spans="1:32">
      <c r="A1138" s="18" t="s">
        <v>2331</v>
      </c>
      <c r="B1138" s="19" t="s">
        <v>2332</v>
      </c>
      <c r="C1138" s="56">
        <v>1</v>
      </c>
      <c r="D1138" s="68" t="s">
        <v>622</v>
      </c>
      <c r="E1138" s="77" t="s">
        <v>2331</v>
      </c>
      <c r="F1138" s="85">
        <v>43.62</v>
      </c>
      <c r="G1138" s="32">
        <f t="shared" si="266"/>
        <v>0.2</v>
      </c>
      <c r="H1138" s="68">
        <f t="shared" ref="H1138" si="272">F1138-(F1138*G1138)</f>
        <v>34.896000000000001</v>
      </c>
      <c r="I1138" s="68"/>
      <c r="J1138" s="24"/>
      <c r="K1138" s="24"/>
      <c r="L1138" s="136" t="s">
        <v>24</v>
      </c>
      <c r="M1138" s="128" t="s">
        <v>24</v>
      </c>
      <c r="N1138" s="150" t="s">
        <v>164</v>
      </c>
      <c r="O1138" s="153" t="s">
        <v>165</v>
      </c>
      <c r="P1138" s="153" t="s">
        <v>166</v>
      </c>
      <c r="Q1138" s="39" t="s">
        <v>2331</v>
      </c>
      <c r="R1138" s="40" t="s">
        <v>2332</v>
      </c>
      <c r="S1138" s="64">
        <v>1</v>
      </c>
      <c r="T1138" s="68" t="s">
        <v>622</v>
      </c>
      <c r="U1138" s="77" t="s">
        <v>2331</v>
      </c>
      <c r="V1138" s="87">
        <v>43.62</v>
      </c>
      <c r="W1138" s="48">
        <f t="shared" si="265"/>
        <v>0.2</v>
      </c>
      <c r="X1138" s="68">
        <f t="shared" si="271"/>
        <v>34.896000000000001</v>
      </c>
      <c r="Y1138" s="68"/>
      <c r="Z1138" s="24"/>
      <c r="AA1138" s="24"/>
      <c r="AB1138" s="136" t="s">
        <v>24</v>
      </c>
      <c r="AC1138" s="128" t="s">
        <v>24</v>
      </c>
      <c r="AD1138" s="150" t="s">
        <v>164</v>
      </c>
      <c r="AE1138" s="153" t="s">
        <v>165</v>
      </c>
      <c r="AF1138" s="153" t="s">
        <v>166</v>
      </c>
    </row>
    <row r="1139" spans="1:32">
      <c r="A1139" s="18" t="s">
        <v>2333</v>
      </c>
      <c r="B1139" s="19" t="s">
        <v>2334</v>
      </c>
      <c r="C1139" s="56">
        <v>1</v>
      </c>
      <c r="D1139" s="68" t="s">
        <v>632</v>
      </c>
      <c r="E1139" s="77" t="s">
        <v>2333</v>
      </c>
      <c r="F1139" s="85">
        <v>52.5</v>
      </c>
      <c r="G1139" s="32">
        <f t="shared" si="266"/>
        <v>0.2</v>
      </c>
      <c r="H1139" s="68">
        <f t="shared" ref="H1139" si="273">F1139-(F1139*G1139)</f>
        <v>42</v>
      </c>
      <c r="I1139" s="68"/>
      <c r="J1139" s="24"/>
      <c r="K1139" s="24"/>
      <c r="L1139" s="136" t="s">
        <v>24</v>
      </c>
      <c r="M1139" s="128" t="s">
        <v>24</v>
      </c>
      <c r="N1139" s="150" t="s">
        <v>164</v>
      </c>
      <c r="O1139" s="153" t="s">
        <v>165</v>
      </c>
      <c r="P1139" s="153" t="s">
        <v>166</v>
      </c>
      <c r="Q1139" s="39" t="s">
        <v>2333</v>
      </c>
      <c r="R1139" s="40" t="s">
        <v>2334</v>
      </c>
      <c r="S1139" s="64">
        <v>1</v>
      </c>
      <c r="T1139" s="68" t="s">
        <v>632</v>
      </c>
      <c r="U1139" s="77" t="s">
        <v>2333</v>
      </c>
      <c r="V1139" s="87">
        <v>52.5</v>
      </c>
      <c r="W1139" s="48">
        <f t="shared" si="265"/>
        <v>0.2</v>
      </c>
      <c r="X1139" s="68">
        <f t="shared" si="271"/>
        <v>42</v>
      </c>
      <c r="Y1139" s="68"/>
      <c r="Z1139" s="24"/>
      <c r="AA1139" s="24"/>
      <c r="AB1139" s="136" t="s">
        <v>24</v>
      </c>
      <c r="AC1139" s="128" t="s">
        <v>24</v>
      </c>
      <c r="AD1139" s="150" t="s">
        <v>164</v>
      </c>
      <c r="AE1139" s="153" t="s">
        <v>165</v>
      </c>
      <c r="AF1139" s="153" t="s">
        <v>166</v>
      </c>
    </row>
    <row r="1140" spans="1:32">
      <c r="A1140" s="18" t="s">
        <v>2335</v>
      </c>
      <c r="B1140" s="19" t="s">
        <v>2336</v>
      </c>
      <c r="C1140" s="56">
        <v>1</v>
      </c>
      <c r="D1140" s="68" t="s">
        <v>632</v>
      </c>
      <c r="E1140" s="77" t="s">
        <v>2335</v>
      </c>
      <c r="F1140" s="85">
        <v>27.96</v>
      </c>
      <c r="G1140" s="32">
        <f t="shared" si="266"/>
        <v>0.2</v>
      </c>
      <c r="H1140" s="68">
        <f t="shared" ref="H1140" si="274">F1140-(F1140*G1140)</f>
        <v>22.368000000000002</v>
      </c>
      <c r="I1140" s="68"/>
      <c r="J1140" s="24"/>
      <c r="K1140" s="24"/>
      <c r="L1140" s="136" t="s">
        <v>24</v>
      </c>
      <c r="M1140" s="128" t="s">
        <v>24</v>
      </c>
      <c r="N1140" s="150" t="s">
        <v>164</v>
      </c>
      <c r="O1140" s="153" t="s">
        <v>165</v>
      </c>
      <c r="P1140" s="153" t="s">
        <v>166</v>
      </c>
      <c r="Q1140" s="39" t="s">
        <v>2335</v>
      </c>
      <c r="R1140" s="40" t="s">
        <v>2336</v>
      </c>
      <c r="S1140" s="64">
        <v>1</v>
      </c>
      <c r="T1140" s="68" t="s">
        <v>632</v>
      </c>
      <c r="U1140" s="77" t="s">
        <v>2335</v>
      </c>
      <c r="V1140" s="87">
        <v>27.96</v>
      </c>
      <c r="W1140" s="48">
        <f t="shared" si="265"/>
        <v>0.2</v>
      </c>
      <c r="X1140" s="68">
        <f t="shared" si="271"/>
        <v>22.368000000000002</v>
      </c>
      <c r="Y1140" s="68"/>
      <c r="Z1140" s="24"/>
      <c r="AA1140" s="24"/>
      <c r="AB1140" s="136" t="s">
        <v>24</v>
      </c>
      <c r="AC1140" s="128" t="s">
        <v>24</v>
      </c>
      <c r="AD1140" s="150" t="s">
        <v>164</v>
      </c>
      <c r="AE1140" s="153" t="s">
        <v>165</v>
      </c>
      <c r="AF1140" s="153" t="s">
        <v>166</v>
      </c>
    </row>
    <row r="1141" spans="1:32">
      <c r="A1141" s="18" t="s">
        <v>2337</v>
      </c>
      <c r="B1141" s="19" t="s">
        <v>2338</v>
      </c>
      <c r="C1141" s="56">
        <v>1</v>
      </c>
      <c r="D1141" s="68" t="s">
        <v>2178</v>
      </c>
      <c r="E1141" s="77" t="s">
        <v>2337</v>
      </c>
      <c r="F1141" s="85">
        <v>59.99</v>
      </c>
      <c r="G1141" s="32">
        <f t="shared" si="266"/>
        <v>0.2</v>
      </c>
      <c r="H1141" s="68">
        <f t="shared" ref="H1141" si="275">F1141-(F1141*G1141)</f>
        <v>47.992000000000004</v>
      </c>
      <c r="I1141" s="68"/>
      <c r="J1141" s="24"/>
      <c r="K1141" s="24"/>
      <c r="L1141" s="136" t="s">
        <v>24</v>
      </c>
      <c r="M1141" s="128" t="s">
        <v>24</v>
      </c>
      <c r="N1141" s="150" t="s">
        <v>164</v>
      </c>
      <c r="O1141" s="153" t="s">
        <v>165</v>
      </c>
      <c r="P1141" s="153" t="s">
        <v>166</v>
      </c>
      <c r="Q1141" s="39" t="s">
        <v>2337</v>
      </c>
      <c r="R1141" s="40" t="s">
        <v>2338</v>
      </c>
      <c r="S1141" s="64">
        <v>1</v>
      </c>
      <c r="T1141" s="68" t="s">
        <v>2178</v>
      </c>
      <c r="U1141" s="77" t="s">
        <v>2337</v>
      </c>
      <c r="V1141" s="87">
        <v>59.99</v>
      </c>
      <c r="W1141" s="48">
        <f t="shared" si="265"/>
        <v>0.2</v>
      </c>
      <c r="X1141" s="68">
        <f t="shared" si="271"/>
        <v>47.992000000000004</v>
      </c>
      <c r="Y1141" s="68"/>
      <c r="Z1141" s="24"/>
      <c r="AA1141" s="24"/>
      <c r="AB1141" s="136" t="s">
        <v>24</v>
      </c>
      <c r="AC1141" s="128" t="s">
        <v>24</v>
      </c>
      <c r="AD1141" s="150" t="s">
        <v>164</v>
      </c>
      <c r="AE1141" s="153" t="s">
        <v>165</v>
      </c>
      <c r="AF1141" s="153" t="s">
        <v>166</v>
      </c>
    </row>
    <row r="1142" spans="1:32">
      <c r="A1142" s="18"/>
      <c r="B1142" s="19"/>
      <c r="C1142" s="56"/>
      <c r="D1142" s="68"/>
      <c r="E1142" s="77"/>
      <c r="F1142" s="85"/>
      <c r="G1142" s="32"/>
      <c r="H1142" s="68"/>
      <c r="I1142" s="68"/>
      <c r="J1142" s="24"/>
      <c r="K1142" s="24"/>
      <c r="L1142" s="136"/>
      <c r="M1142" s="128"/>
      <c r="N1142" s="150"/>
      <c r="O1142" s="153"/>
      <c r="P1142" s="153"/>
      <c r="Q1142" s="39" t="s">
        <v>2339</v>
      </c>
      <c r="R1142" s="40" t="s">
        <v>2340</v>
      </c>
      <c r="S1142" s="64">
        <v>1</v>
      </c>
      <c r="T1142" s="68" t="s">
        <v>2341</v>
      </c>
      <c r="U1142" s="77" t="s">
        <v>2339</v>
      </c>
      <c r="V1142" s="87">
        <v>66.66</v>
      </c>
      <c r="W1142" s="48">
        <f t="shared" si="265"/>
        <v>0.2</v>
      </c>
      <c r="X1142" s="68">
        <f t="shared" si="271"/>
        <v>53.327999999999996</v>
      </c>
      <c r="Y1142" s="68"/>
      <c r="Z1142" s="24"/>
      <c r="AA1142" s="24"/>
      <c r="AB1142" s="136" t="s">
        <v>24</v>
      </c>
      <c r="AC1142" s="128" t="s">
        <v>24</v>
      </c>
      <c r="AD1142" s="150" t="s">
        <v>164</v>
      </c>
      <c r="AE1142" s="153" t="s">
        <v>165</v>
      </c>
      <c r="AF1142" s="153" t="s">
        <v>166</v>
      </c>
    </row>
    <row r="1143" spans="1:32">
      <c r="A1143" s="18" t="s">
        <v>2342</v>
      </c>
      <c r="B1143" s="19" t="s">
        <v>2343</v>
      </c>
      <c r="C1143" s="56">
        <v>1</v>
      </c>
      <c r="D1143" s="68" t="s">
        <v>2341</v>
      </c>
      <c r="E1143" s="77" t="s">
        <v>2342</v>
      </c>
      <c r="F1143" s="85">
        <v>66.66</v>
      </c>
      <c r="G1143" s="32">
        <f t="shared" si="266"/>
        <v>0.2</v>
      </c>
      <c r="H1143" s="68">
        <f t="shared" ref="H1143" si="276">F1143-(F1143*G1143)</f>
        <v>53.327999999999996</v>
      </c>
      <c r="I1143" s="68"/>
      <c r="J1143" s="24"/>
      <c r="K1143" s="24"/>
      <c r="L1143" s="136" t="s">
        <v>24</v>
      </c>
      <c r="M1143" s="128" t="s">
        <v>24</v>
      </c>
      <c r="N1143" s="150" t="s">
        <v>164</v>
      </c>
      <c r="O1143" s="153" t="s">
        <v>165</v>
      </c>
      <c r="P1143" s="153" t="s">
        <v>166</v>
      </c>
      <c r="Q1143" s="39" t="s">
        <v>2342</v>
      </c>
      <c r="R1143" s="40" t="s">
        <v>2343</v>
      </c>
      <c r="S1143" s="64">
        <v>1</v>
      </c>
      <c r="T1143" s="68" t="s">
        <v>2341</v>
      </c>
      <c r="U1143" s="77" t="s">
        <v>2342</v>
      </c>
      <c r="V1143" s="87">
        <v>66.66</v>
      </c>
      <c r="W1143" s="48">
        <f t="shared" si="265"/>
        <v>0.2</v>
      </c>
      <c r="X1143" s="68">
        <f t="shared" si="271"/>
        <v>53.327999999999996</v>
      </c>
      <c r="Y1143" s="68"/>
      <c r="Z1143" s="24"/>
      <c r="AA1143" s="24"/>
      <c r="AB1143" s="136" t="s">
        <v>24</v>
      </c>
      <c r="AC1143" s="128" t="s">
        <v>24</v>
      </c>
      <c r="AD1143" s="150" t="s">
        <v>164</v>
      </c>
      <c r="AE1143" s="153" t="s">
        <v>165</v>
      </c>
      <c r="AF1143" s="153" t="s">
        <v>166</v>
      </c>
    </row>
    <row r="1144" spans="1:32">
      <c r="A1144" s="18" t="s">
        <v>2344</v>
      </c>
      <c r="B1144" s="19" t="s">
        <v>2345</v>
      </c>
      <c r="C1144" s="56">
        <v>1</v>
      </c>
      <c r="D1144" s="68" t="s">
        <v>1610</v>
      </c>
      <c r="E1144" s="77" t="s">
        <v>2344</v>
      </c>
      <c r="F1144" s="85">
        <v>41.63</v>
      </c>
      <c r="G1144" s="32">
        <f t="shared" si="266"/>
        <v>0.2</v>
      </c>
      <c r="H1144" s="68">
        <f t="shared" ref="H1144:H1147" si="277">F1144-(F1144*G1144)</f>
        <v>33.304000000000002</v>
      </c>
      <c r="I1144" s="68"/>
      <c r="J1144" s="24"/>
      <c r="K1144" s="24"/>
      <c r="L1144" s="136" t="s">
        <v>24</v>
      </c>
      <c r="M1144" s="128" t="s">
        <v>24</v>
      </c>
      <c r="N1144" s="150" t="s">
        <v>164</v>
      </c>
      <c r="O1144" s="153" t="s">
        <v>165</v>
      </c>
      <c r="P1144" s="153" t="s">
        <v>166</v>
      </c>
      <c r="Q1144" s="39" t="s">
        <v>2344</v>
      </c>
      <c r="R1144" s="40" t="s">
        <v>2345</v>
      </c>
      <c r="S1144" s="64">
        <v>1</v>
      </c>
      <c r="T1144" s="68" t="s">
        <v>1610</v>
      </c>
      <c r="U1144" s="77" t="s">
        <v>2344</v>
      </c>
      <c r="V1144" s="87">
        <v>41.63</v>
      </c>
      <c r="W1144" s="48">
        <f t="shared" si="265"/>
        <v>0.2</v>
      </c>
      <c r="X1144" s="68">
        <f t="shared" si="271"/>
        <v>33.304000000000002</v>
      </c>
      <c r="Y1144" s="68"/>
      <c r="Z1144" s="24"/>
      <c r="AA1144" s="24"/>
      <c r="AB1144" s="136" t="s">
        <v>24</v>
      </c>
      <c r="AC1144" s="128" t="s">
        <v>24</v>
      </c>
      <c r="AD1144" s="150" t="s">
        <v>164</v>
      </c>
      <c r="AE1144" s="153" t="s">
        <v>165</v>
      </c>
      <c r="AF1144" s="153" t="s">
        <v>166</v>
      </c>
    </row>
    <row r="1145" spans="1:32">
      <c r="A1145" s="18" t="s">
        <v>2346</v>
      </c>
      <c r="B1145" s="19" t="s">
        <v>2347</v>
      </c>
      <c r="C1145" s="56">
        <v>1</v>
      </c>
      <c r="D1145" s="68" t="s">
        <v>1610</v>
      </c>
      <c r="E1145" s="77" t="s">
        <v>2346</v>
      </c>
      <c r="F1145" s="85">
        <v>29.96</v>
      </c>
      <c r="G1145" s="32">
        <f t="shared" si="266"/>
        <v>0.2</v>
      </c>
      <c r="H1145" s="68">
        <f t="shared" si="277"/>
        <v>23.968</v>
      </c>
      <c r="I1145" s="68"/>
      <c r="J1145" s="24"/>
      <c r="K1145" s="24"/>
      <c r="L1145" s="136" t="s">
        <v>24</v>
      </c>
      <c r="M1145" s="128" t="s">
        <v>24</v>
      </c>
      <c r="N1145" s="150" t="s">
        <v>164</v>
      </c>
      <c r="O1145" s="153" t="s">
        <v>165</v>
      </c>
      <c r="P1145" s="153" t="s">
        <v>166</v>
      </c>
      <c r="Q1145" s="39" t="s">
        <v>2346</v>
      </c>
      <c r="R1145" s="40" t="s">
        <v>2347</v>
      </c>
      <c r="S1145" s="64">
        <v>1</v>
      </c>
      <c r="T1145" s="68" t="s">
        <v>1610</v>
      </c>
      <c r="U1145" s="77" t="s">
        <v>2346</v>
      </c>
      <c r="V1145" s="87">
        <v>29.96</v>
      </c>
      <c r="W1145" s="48">
        <f t="shared" si="265"/>
        <v>0.2</v>
      </c>
      <c r="X1145" s="68">
        <f t="shared" si="271"/>
        <v>23.968</v>
      </c>
      <c r="Y1145" s="68"/>
      <c r="Z1145" s="24"/>
      <c r="AA1145" s="24"/>
      <c r="AB1145" s="136" t="s">
        <v>24</v>
      </c>
      <c r="AC1145" s="128" t="s">
        <v>24</v>
      </c>
      <c r="AD1145" s="150" t="s">
        <v>164</v>
      </c>
      <c r="AE1145" s="153" t="s">
        <v>165</v>
      </c>
      <c r="AF1145" s="153" t="s">
        <v>166</v>
      </c>
    </row>
    <row r="1146" spans="1:32">
      <c r="A1146" s="18" t="s">
        <v>2348</v>
      </c>
      <c r="B1146" s="19" t="s">
        <v>2349</v>
      </c>
      <c r="C1146" s="56">
        <v>1</v>
      </c>
      <c r="D1146" s="68" t="s">
        <v>1610</v>
      </c>
      <c r="E1146" s="77" t="s">
        <v>2348</v>
      </c>
      <c r="F1146" s="85">
        <v>29.96</v>
      </c>
      <c r="G1146" s="32">
        <f t="shared" si="266"/>
        <v>0.2</v>
      </c>
      <c r="H1146" s="68">
        <f t="shared" si="277"/>
        <v>23.968</v>
      </c>
      <c r="I1146" s="68"/>
      <c r="J1146" s="24"/>
      <c r="K1146" s="24"/>
      <c r="L1146" s="136" t="s">
        <v>24</v>
      </c>
      <c r="M1146" s="128" t="s">
        <v>24</v>
      </c>
      <c r="N1146" s="150" t="s">
        <v>164</v>
      </c>
      <c r="O1146" s="153" t="s">
        <v>165</v>
      </c>
      <c r="P1146" s="153" t="s">
        <v>166</v>
      </c>
      <c r="Q1146" s="39" t="s">
        <v>2348</v>
      </c>
      <c r="R1146" s="40" t="s">
        <v>2349</v>
      </c>
      <c r="S1146" s="64">
        <v>1</v>
      </c>
      <c r="T1146" s="68" t="s">
        <v>1610</v>
      </c>
      <c r="U1146" s="77" t="s">
        <v>2348</v>
      </c>
      <c r="V1146" s="87">
        <v>29.96</v>
      </c>
      <c r="W1146" s="48">
        <f t="shared" si="265"/>
        <v>0.2</v>
      </c>
      <c r="X1146" s="68">
        <f t="shared" si="271"/>
        <v>23.968</v>
      </c>
      <c r="Y1146" s="68"/>
      <c r="Z1146" s="24"/>
      <c r="AA1146" s="24"/>
      <c r="AB1146" s="136" t="s">
        <v>24</v>
      </c>
      <c r="AC1146" s="128" t="s">
        <v>24</v>
      </c>
      <c r="AD1146" s="150" t="s">
        <v>164</v>
      </c>
      <c r="AE1146" s="153" t="s">
        <v>165</v>
      </c>
      <c r="AF1146" s="153" t="s">
        <v>166</v>
      </c>
    </row>
    <row r="1147" spans="1:32">
      <c r="A1147" s="18" t="s">
        <v>2350</v>
      </c>
      <c r="B1147" s="19" t="s">
        <v>2351</v>
      </c>
      <c r="C1147" s="56">
        <v>1</v>
      </c>
      <c r="D1147" s="68" t="s">
        <v>1613</v>
      </c>
      <c r="E1147" s="77" t="s">
        <v>2350</v>
      </c>
      <c r="F1147" s="85">
        <v>41.66</v>
      </c>
      <c r="G1147" s="32">
        <f t="shared" si="266"/>
        <v>0.2</v>
      </c>
      <c r="H1147" s="68">
        <f t="shared" si="277"/>
        <v>33.327999999999996</v>
      </c>
      <c r="I1147" s="68"/>
      <c r="J1147" s="24"/>
      <c r="K1147" s="24"/>
      <c r="L1147" s="136" t="s">
        <v>24</v>
      </c>
      <c r="M1147" s="128" t="s">
        <v>24</v>
      </c>
      <c r="N1147" s="150" t="s">
        <v>164</v>
      </c>
      <c r="O1147" s="153" t="s">
        <v>165</v>
      </c>
      <c r="P1147" s="153" t="s">
        <v>166</v>
      </c>
      <c r="Q1147" s="39" t="s">
        <v>2350</v>
      </c>
      <c r="R1147" s="40" t="s">
        <v>2351</v>
      </c>
      <c r="S1147" s="64">
        <v>1</v>
      </c>
      <c r="T1147" s="68" t="s">
        <v>1613</v>
      </c>
      <c r="U1147" s="77" t="s">
        <v>2350</v>
      </c>
      <c r="V1147" s="87">
        <v>41.66</v>
      </c>
      <c r="W1147" s="48">
        <f t="shared" si="265"/>
        <v>0.2</v>
      </c>
      <c r="X1147" s="68">
        <f t="shared" si="271"/>
        <v>33.327999999999996</v>
      </c>
      <c r="Y1147" s="68"/>
      <c r="Z1147" s="24"/>
      <c r="AA1147" s="24"/>
      <c r="AB1147" s="136" t="s">
        <v>24</v>
      </c>
      <c r="AC1147" s="128" t="s">
        <v>24</v>
      </c>
      <c r="AD1147" s="150" t="s">
        <v>164</v>
      </c>
      <c r="AE1147" s="153" t="s">
        <v>165</v>
      </c>
      <c r="AF1147" s="153" t="s">
        <v>166</v>
      </c>
    </row>
    <row r="1148" spans="1:32">
      <c r="A1148" s="18" t="s">
        <v>2352</v>
      </c>
      <c r="B1148" s="19" t="s">
        <v>2353</v>
      </c>
      <c r="C1148" s="56">
        <v>1</v>
      </c>
      <c r="D1148" s="68" t="s">
        <v>1613</v>
      </c>
      <c r="E1148" s="77" t="s">
        <v>2352</v>
      </c>
      <c r="F1148" s="85">
        <v>41.66</v>
      </c>
      <c r="G1148" s="32">
        <f t="shared" si="266"/>
        <v>0.2</v>
      </c>
      <c r="H1148" s="68">
        <f t="shared" ref="H1148:H1149" si="278">F1148-(F1148*G1148)</f>
        <v>33.327999999999996</v>
      </c>
      <c r="I1148" s="68"/>
      <c r="J1148" s="24"/>
      <c r="K1148" s="24"/>
      <c r="L1148" s="136" t="s">
        <v>24</v>
      </c>
      <c r="M1148" s="128" t="s">
        <v>24</v>
      </c>
      <c r="N1148" s="150" t="s">
        <v>164</v>
      </c>
      <c r="O1148" s="153" t="s">
        <v>165</v>
      </c>
      <c r="P1148" s="153" t="s">
        <v>166</v>
      </c>
      <c r="Q1148" s="39" t="s">
        <v>2352</v>
      </c>
      <c r="R1148" s="40" t="s">
        <v>2353</v>
      </c>
      <c r="S1148" s="64">
        <v>1</v>
      </c>
      <c r="T1148" s="68" t="s">
        <v>1613</v>
      </c>
      <c r="U1148" s="77" t="s">
        <v>2352</v>
      </c>
      <c r="V1148" s="87">
        <v>41.66</v>
      </c>
      <c r="W1148" s="48">
        <f t="shared" si="265"/>
        <v>0.2</v>
      </c>
      <c r="X1148" s="68">
        <f t="shared" si="271"/>
        <v>33.327999999999996</v>
      </c>
      <c r="Y1148" s="68"/>
      <c r="Z1148" s="24"/>
      <c r="AA1148" s="24"/>
      <c r="AB1148" s="136" t="s">
        <v>24</v>
      </c>
      <c r="AC1148" s="128" t="s">
        <v>24</v>
      </c>
      <c r="AD1148" s="150" t="s">
        <v>164</v>
      </c>
      <c r="AE1148" s="153" t="s">
        <v>165</v>
      </c>
      <c r="AF1148" s="153" t="s">
        <v>166</v>
      </c>
    </row>
    <row r="1149" spans="1:32">
      <c r="A1149" s="18" t="s">
        <v>2354</v>
      </c>
      <c r="B1149" s="19" t="s">
        <v>2355</v>
      </c>
      <c r="C1149" s="56">
        <v>1</v>
      </c>
      <c r="D1149" s="68" t="s">
        <v>1613</v>
      </c>
      <c r="E1149" s="77" t="s">
        <v>2354</v>
      </c>
      <c r="F1149" s="85">
        <v>37.46</v>
      </c>
      <c r="G1149" s="32">
        <f t="shared" si="266"/>
        <v>0.2</v>
      </c>
      <c r="H1149" s="68">
        <f t="shared" si="278"/>
        <v>29.968</v>
      </c>
      <c r="I1149" s="68"/>
      <c r="J1149" s="24"/>
      <c r="K1149" s="24"/>
      <c r="L1149" s="136" t="s">
        <v>24</v>
      </c>
      <c r="M1149" s="128" t="s">
        <v>24</v>
      </c>
      <c r="N1149" s="150" t="s">
        <v>164</v>
      </c>
      <c r="O1149" s="153" t="s">
        <v>165</v>
      </c>
      <c r="P1149" s="153" t="s">
        <v>166</v>
      </c>
      <c r="Q1149" s="39" t="s">
        <v>2354</v>
      </c>
      <c r="R1149" s="40" t="s">
        <v>2355</v>
      </c>
      <c r="S1149" s="64">
        <v>1</v>
      </c>
      <c r="T1149" s="68" t="s">
        <v>1613</v>
      </c>
      <c r="U1149" s="77" t="s">
        <v>2354</v>
      </c>
      <c r="V1149" s="87">
        <v>37.46</v>
      </c>
      <c r="W1149" s="48">
        <f t="shared" si="265"/>
        <v>0.2</v>
      </c>
      <c r="X1149" s="68">
        <f t="shared" si="271"/>
        <v>29.968</v>
      </c>
      <c r="Y1149" s="68"/>
      <c r="Z1149" s="24"/>
      <c r="AA1149" s="24"/>
      <c r="AB1149" s="136" t="s">
        <v>24</v>
      </c>
      <c r="AC1149" s="128" t="s">
        <v>24</v>
      </c>
      <c r="AD1149" s="150" t="s">
        <v>164</v>
      </c>
      <c r="AE1149" s="153" t="s">
        <v>165</v>
      </c>
      <c r="AF1149" s="153" t="s">
        <v>166</v>
      </c>
    </row>
    <row r="1150" spans="1:32">
      <c r="A1150" s="18" t="s">
        <v>2356</v>
      </c>
      <c r="B1150" s="19" t="s">
        <v>2357</v>
      </c>
      <c r="C1150" s="56">
        <v>1</v>
      </c>
      <c r="D1150" s="68" t="s">
        <v>1613</v>
      </c>
      <c r="E1150" s="77" t="s">
        <v>2356</v>
      </c>
      <c r="F1150" s="85">
        <v>66.66</v>
      </c>
      <c r="G1150" s="32">
        <f t="shared" si="266"/>
        <v>0.2</v>
      </c>
      <c r="H1150" s="68">
        <f t="shared" ref="H1150:H1151" si="279">F1150-(F1150*G1150)</f>
        <v>53.327999999999996</v>
      </c>
      <c r="I1150" s="68"/>
      <c r="J1150" s="24"/>
      <c r="K1150" s="24"/>
      <c r="L1150" s="136" t="s">
        <v>24</v>
      </c>
      <c r="M1150" s="128" t="s">
        <v>24</v>
      </c>
      <c r="N1150" s="150" t="s">
        <v>164</v>
      </c>
      <c r="O1150" s="153" t="s">
        <v>165</v>
      </c>
      <c r="P1150" s="153" t="s">
        <v>166</v>
      </c>
      <c r="Q1150" s="39" t="s">
        <v>2356</v>
      </c>
      <c r="R1150" s="40" t="s">
        <v>2357</v>
      </c>
      <c r="S1150" s="64">
        <v>1</v>
      </c>
      <c r="T1150" s="68" t="s">
        <v>1613</v>
      </c>
      <c r="U1150" s="77" t="s">
        <v>2356</v>
      </c>
      <c r="V1150" s="87">
        <v>66.66</v>
      </c>
      <c r="W1150" s="48">
        <f t="shared" si="265"/>
        <v>0.2</v>
      </c>
      <c r="X1150" s="68">
        <f t="shared" si="271"/>
        <v>53.327999999999996</v>
      </c>
      <c r="Y1150" s="68"/>
      <c r="Z1150" s="24"/>
      <c r="AA1150" s="24"/>
      <c r="AB1150" s="136" t="s">
        <v>24</v>
      </c>
      <c r="AC1150" s="128" t="s">
        <v>24</v>
      </c>
      <c r="AD1150" s="150" t="s">
        <v>164</v>
      </c>
      <c r="AE1150" s="153" t="s">
        <v>165</v>
      </c>
      <c r="AF1150" s="153" t="s">
        <v>166</v>
      </c>
    </row>
    <row r="1151" spans="1:32">
      <c r="A1151" s="18" t="s">
        <v>2358</v>
      </c>
      <c r="B1151" s="19" t="s">
        <v>2359</v>
      </c>
      <c r="C1151" s="56">
        <v>1</v>
      </c>
      <c r="D1151" s="68" t="s">
        <v>1613</v>
      </c>
      <c r="E1151" s="77" t="s">
        <v>2358</v>
      </c>
      <c r="F1151" s="85">
        <v>66.66</v>
      </c>
      <c r="G1151" s="32">
        <f t="shared" si="266"/>
        <v>0.2</v>
      </c>
      <c r="H1151" s="68">
        <f t="shared" si="279"/>
        <v>53.327999999999996</v>
      </c>
      <c r="I1151" s="68"/>
      <c r="J1151" s="24"/>
      <c r="K1151" s="24"/>
      <c r="L1151" s="136" t="s">
        <v>24</v>
      </c>
      <c r="M1151" s="128" t="s">
        <v>24</v>
      </c>
      <c r="N1151" s="150" t="s">
        <v>164</v>
      </c>
      <c r="O1151" s="153" t="s">
        <v>165</v>
      </c>
      <c r="P1151" s="153" t="s">
        <v>166</v>
      </c>
      <c r="Q1151" s="39" t="s">
        <v>2358</v>
      </c>
      <c r="R1151" s="40" t="s">
        <v>2359</v>
      </c>
      <c r="S1151" s="64">
        <v>1</v>
      </c>
      <c r="T1151" s="68" t="s">
        <v>1613</v>
      </c>
      <c r="U1151" s="77" t="s">
        <v>2358</v>
      </c>
      <c r="V1151" s="87">
        <v>66.66</v>
      </c>
      <c r="W1151" s="48">
        <f t="shared" si="265"/>
        <v>0.2</v>
      </c>
      <c r="X1151" s="68">
        <f t="shared" si="271"/>
        <v>53.327999999999996</v>
      </c>
      <c r="Y1151" s="68"/>
      <c r="Z1151" s="24"/>
      <c r="AA1151" s="24"/>
      <c r="AB1151" s="136" t="s">
        <v>24</v>
      </c>
      <c r="AC1151" s="128" t="s">
        <v>24</v>
      </c>
      <c r="AD1151" s="150" t="s">
        <v>164</v>
      </c>
      <c r="AE1151" s="153" t="s">
        <v>165</v>
      </c>
      <c r="AF1151" s="153" t="s">
        <v>166</v>
      </c>
    </row>
    <row r="1152" spans="1:32">
      <c r="A1152" s="18" t="s">
        <v>2360</v>
      </c>
      <c r="B1152" s="19" t="s">
        <v>2653</v>
      </c>
      <c r="C1152" s="56">
        <v>1</v>
      </c>
      <c r="D1152" s="68" t="s">
        <v>1613</v>
      </c>
      <c r="E1152" s="77" t="s">
        <v>2360</v>
      </c>
      <c r="F1152" s="85">
        <v>45.79</v>
      </c>
      <c r="G1152" s="32">
        <f t="shared" si="266"/>
        <v>0.2</v>
      </c>
      <c r="H1152" s="68">
        <f t="shared" ref="H1152" si="280">F1152-(F1152*G1152)</f>
        <v>36.631999999999998</v>
      </c>
      <c r="I1152" s="68"/>
      <c r="J1152" s="24"/>
      <c r="K1152" s="24"/>
      <c r="L1152" s="136" t="s">
        <v>24</v>
      </c>
      <c r="M1152" s="128" t="s">
        <v>24</v>
      </c>
      <c r="N1152" s="150" t="s">
        <v>164</v>
      </c>
      <c r="O1152" s="153" t="s">
        <v>165</v>
      </c>
      <c r="P1152" s="153" t="s">
        <v>166</v>
      </c>
      <c r="Q1152" s="39" t="s">
        <v>2360</v>
      </c>
      <c r="R1152" s="40" t="s">
        <v>2361</v>
      </c>
      <c r="S1152" s="64">
        <v>1</v>
      </c>
      <c r="T1152" s="68" t="s">
        <v>1613</v>
      </c>
      <c r="U1152" s="77" t="s">
        <v>2360</v>
      </c>
      <c r="V1152" s="87">
        <v>45.79</v>
      </c>
      <c r="W1152" s="48">
        <f t="shared" si="265"/>
        <v>0.2</v>
      </c>
      <c r="X1152" s="68">
        <f t="shared" si="271"/>
        <v>36.631999999999998</v>
      </c>
      <c r="Y1152" s="68"/>
      <c r="Z1152" s="24"/>
      <c r="AA1152" s="24"/>
      <c r="AB1152" s="136" t="s">
        <v>24</v>
      </c>
      <c r="AC1152" s="128" t="s">
        <v>24</v>
      </c>
      <c r="AD1152" s="150" t="s">
        <v>164</v>
      </c>
      <c r="AE1152" s="153" t="s">
        <v>165</v>
      </c>
      <c r="AF1152" s="153" t="s">
        <v>166</v>
      </c>
    </row>
    <row r="1153" spans="1:32">
      <c r="A1153" s="18" t="s">
        <v>2362</v>
      </c>
      <c r="B1153" s="19" t="s">
        <v>2363</v>
      </c>
      <c r="C1153" s="56">
        <v>1</v>
      </c>
      <c r="D1153" s="202" t="s">
        <v>1613</v>
      </c>
      <c r="E1153" s="56" t="s">
        <v>2362</v>
      </c>
      <c r="F1153" s="85">
        <v>41.65</v>
      </c>
      <c r="G1153" s="32">
        <f t="shared" si="266"/>
        <v>0.2</v>
      </c>
      <c r="H1153" s="68">
        <f t="shared" ref="H1153" si="281">F1153-(F1153*G1153)</f>
        <v>33.32</v>
      </c>
      <c r="I1153" s="68"/>
      <c r="J1153" s="24"/>
      <c r="K1153" s="24"/>
      <c r="L1153" s="136" t="s">
        <v>24</v>
      </c>
      <c r="M1153" s="128" t="s">
        <v>24</v>
      </c>
      <c r="N1153" s="150" t="s">
        <v>164</v>
      </c>
      <c r="O1153" s="153" t="s">
        <v>165</v>
      </c>
      <c r="P1153" s="153" t="s">
        <v>166</v>
      </c>
      <c r="Q1153" s="39"/>
      <c r="R1153" s="40"/>
      <c r="S1153" s="64"/>
      <c r="T1153" s="68"/>
      <c r="U1153" s="77"/>
      <c r="V1153" s="87"/>
      <c r="W1153" s="48"/>
      <c r="X1153" s="68"/>
      <c r="Y1153" s="68"/>
      <c r="Z1153" s="24"/>
      <c r="AA1153" s="24"/>
      <c r="AB1153" s="136"/>
      <c r="AC1153" s="128"/>
      <c r="AD1153" s="150"/>
      <c r="AE1153" s="153"/>
      <c r="AF1153" s="153"/>
    </row>
    <row r="1154" spans="1:32">
      <c r="A1154" s="18" t="s">
        <v>2364</v>
      </c>
      <c r="B1154" s="19" t="s">
        <v>2365</v>
      </c>
      <c r="C1154" s="56">
        <v>1</v>
      </c>
      <c r="D1154" s="68" t="s">
        <v>215</v>
      </c>
      <c r="E1154" s="77" t="s">
        <v>2364</v>
      </c>
      <c r="F1154" s="85">
        <v>43.2</v>
      </c>
      <c r="G1154" s="32">
        <f t="shared" si="266"/>
        <v>0.2</v>
      </c>
      <c r="H1154" s="68">
        <f t="shared" ref="H1154:H1155" si="282">F1154-(F1154*G1154)</f>
        <v>34.56</v>
      </c>
      <c r="I1154" s="68"/>
      <c r="J1154" s="24"/>
      <c r="K1154" s="24"/>
      <c r="L1154" s="136" t="s">
        <v>24</v>
      </c>
      <c r="M1154" s="128" t="s">
        <v>24</v>
      </c>
      <c r="N1154" s="150" t="s">
        <v>164</v>
      </c>
      <c r="O1154" s="153" t="s">
        <v>165</v>
      </c>
      <c r="P1154" s="153" t="s">
        <v>166</v>
      </c>
      <c r="Q1154" s="39" t="s">
        <v>2364</v>
      </c>
      <c r="R1154" s="40" t="s">
        <v>2365</v>
      </c>
      <c r="S1154" s="64">
        <v>1</v>
      </c>
      <c r="T1154" s="68" t="s">
        <v>215</v>
      </c>
      <c r="U1154" s="77" t="s">
        <v>2364</v>
      </c>
      <c r="V1154" s="87">
        <v>43.2</v>
      </c>
      <c r="W1154" s="48">
        <f t="shared" si="265"/>
        <v>0.2</v>
      </c>
      <c r="X1154" s="68">
        <f t="shared" si="271"/>
        <v>34.56</v>
      </c>
      <c r="Y1154" s="68"/>
      <c r="Z1154" s="24"/>
      <c r="AA1154" s="24"/>
      <c r="AB1154" s="136" t="s">
        <v>24</v>
      </c>
      <c r="AC1154" s="128" t="s">
        <v>24</v>
      </c>
      <c r="AD1154" s="150" t="s">
        <v>164</v>
      </c>
      <c r="AE1154" s="153" t="s">
        <v>165</v>
      </c>
      <c r="AF1154" s="153" t="s">
        <v>166</v>
      </c>
    </row>
    <row r="1155" spans="1:32">
      <c r="A1155" s="18" t="s">
        <v>2366</v>
      </c>
      <c r="B1155" s="19" t="s">
        <v>2367</v>
      </c>
      <c r="C1155" s="56">
        <v>1</v>
      </c>
      <c r="D1155" s="68" t="s">
        <v>215</v>
      </c>
      <c r="E1155" s="77" t="s">
        <v>2366</v>
      </c>
      <c r="F1155" s="85">
        <v>52.6</v>
      </c>
      <c r="G1155" s="32">
        <f t="shared" si="266"/>
        <v>0.2</v>
      </c>
      <c r="H1155" s="68">
        <f t="shared" si="282"/>
        <v>42.08</v>
      </c>
      <c r="I1155" s="68"/>
      <c r="J1155" s="24"/>
      <c r="K1155" s="24"/>
      <c r="L1155" s="136" t="s">
        <v>24</v>
      </c>
      <c r="M1155" s="128" t="s">
        <v>24</v>
      </c>
      <c r="N1155" s="150" t="s">
        <v>164</v>
      </c>
      <c r="O1155" s="153" t="s">
        <v>165</v>
      </c>
      <c r="P1155" s="153" t="s">
        <v>166</v>
      </c>
      <c r="Q1155" s="39" t="s">
        <v>2366</v>
      </c>
      <c r="R1155" s="40" t="s">
        <v>2367</v>
      </c>
      <c r="S1155" s="64">
        <v>1</v>
      </c>
      <c r="T1155" s="68" t="s">
        <v>215</v>
      </c>
      <c r="U1155" s="77" t="s">
        <v>2366</v>
      </c>
      <c r="V1155" s="87">
        <v>52.6</v>
      </c>
      <c r="W1155" s="48">
        <f t="shared" si="265"/>
        <v>0.2</v>
      </c>
      <c r="X1155" s="68">
        <f t="shared" si="271"/>
        <v>42.08</v>
      </c>
      <c r="Y1155" s="68"/>
      <c r="Z1155" s="24"/>
      <c r="AA1155" s="24"/>
      <c r="AB1155" s="136" t="s">
        <v>24</v>
      </c>
      <c r="AC1155" s="128" t="s">
        <v>24</v>
      </c>
      <c r="AD1155" s="150" t="s">
        <v>164</v>
      </c>
      <c r="AE1155" s="153" t="s">
        <v>165</v>
      </c>
      <c r="AF1155" s="153" t="s">
        <v>166</v>
      </c>
    </row>
    <row r="1156" spans="1:32">
      <c r="A1156" s="18" t="s">
        <v>2368</v>
      </c>
      <c r="B1156" s="19" t="s">
        <v>2369</v>
      </c>
      <c r="C1156" s="56">
        <v>1</v>
      </c>
      <c r="D1156" s="68" t="s">
        <v>215</v>
      </c>
      <c r="E1156" s="77" t="s">
        <v>2368</v>
      </c>
      <c r="F1156" s="85">
        <v>33.17</v>
      </c>
      <c r="G1156" s="32">
        <f t="shared" si="266"/>
        <v>0.2</v>
      </c>
      <c r="H1156" s="68">
        <f t="shared" ref="H1156:H1157" si="283">F1156-(F1156*G1156)</f>
        <v>26.536000000000001</v>
      </c>
      <c r="I1156" s="68"/>
      <c r="J1156" s="24"/>
      <c r="K1156" s="24"/>
      <c r="L1156" s="136" t="s">
        <v>24</v>
      </c>
      <c r="M1156" s="128" t="s">
        <v>24</v>
      </c>
      <c r="N1156" s="150" t="s">
        <v>164</v>
      </c>
      <c r="O1156" s="153" t="s">
        <v>165</v>
      </c>
      <c r="P1156" s="153" t="s">
        <v>166</v>
      </c>
      <c r="Q1156" s="39" t="s">
        <v>2368</v>
      </c>
      <c r="R1156" s="40" t="s">
        <v>2369</v>
      </c>
      <c r="S1156" s="64">
        <v>1</v>
      </c>
      <c r="T1156" s="68" t="s">
        <v>215</v>
      </c>
      <c r="U1156" s="77" t="s">
        <v>2368</v>
      </c>
      <c r="V1156" s="87">
        <v>33.17</v>
      </c>
      <c r="W1156" s="48">
        <f t="shared" si="265"/>
        <v>0.2</v>
      </c>
      <c r="X1156" s="68">
        <f t="shared" si="271"/>
        <v>26.536000000000001</v>
      </c>
      <c r="Y1156" s="68"/>
      <c r="Z1156" s="24"/>
      <c r="AA1156" s="24"/>
      <c r="AB1156" s="136" t="s">
        <v>24</v>
      </c>
      <c r="AC1156" s="128" t="s">
        <v>24</v>
      </c>
      <c r="AD1156" s="150" t="s">
        <v>164</v>
      </c>
      <c r="AE1156" s="153" t="s">
        <v>165</v>
      </c>
      <c r="AF1156" s="153" t="s">
        <v>166</v>
      </c>
    </row>
    <row r="1157" spans="1:32">
      <c r="A1157" s="18" t="s">
        <v>2370</v>
      </c>
      <c r="B1157" s="19" t="s">
        <v>2371</v>
      </c>
      <c r="C1157" s="56">
        <v>1</v>
      </c>
      <c r="D1157" s="68" t="s">
        <v>215</v>
      </c>
      <c r="E1157" s="77" t="s">
        <v>2370</v>
      </c>
      <c r="F1157" s="85">
        <v>18.829999999999998</v>
      </c>
      <c r="G1157" s="32">
        <f t="shared" si="266"/>
        <v>0.2</v>
      </c>
      <c r="H1157" s="68">
        <f t="shared" si="283"/>
        <v>15.063999999999998</v>
      </c>
      <c r="I1157" s="68"/>
      <c r="J1157" s="24"/>
      <c r="K1157" s="24"/>
      <c r="L1157" s="136" t="s">
        <v>24</v>
      </c>
      <c r="M1157" s="128" t="s">
        <v>24</v>
      </c>
      <c r="N1157" s="150" t="s">
        <v>164</v>
      </c>
      <c r="O1157" s="153" t="s">
        <v>165</v>
      </c>
      <c r="P1157" s="153" t="s">
        <v>166</v>
      </c>
      <c r="Q1157" s="39" t="s">
        <v>2370</v>
      </c>
      <c r="R1157" s="40" t="s">
        <v>2371</v>
      </c>
      <c r="S1157" s="64">
        <v>1</v>
      </c>
      <c r="T1157" s="68" t="s">
        <v>215</v>
      </c>
      <c r="U1157" s="77" t="s">
        <v>2370</v>
      </c>
      <c r="V1157" s="87">
        <v>18.829999999999998</v>
      </c>
      <c r="W1157" s="48">
        <f t="shared" si="265"/>
        <v>0.2</v>
      </c>
      <c r="X1157" s="68">
        <f t="shared" si="271"/>
        <v>15.063999999999998</v>
      </c>
      <c r="Y1157" s="68"/>
      <c r="Z1157" s="24"/>
      <c r="AA1157" s="24"/>
      <c r="AB1157" s="136" t="s">
        <v>24</v>
      </c>
      <c r="AC1157" s="128" t="s">
        <v>24</v>
      </c>
      <c r="AD1157" s="150" t="s">
        <v>164</v>
      </c>
      <c r="AE1157" s="153" t="s">
        <v>165</v>
      </c>
      <c r="AF1157" s="153" t="s">
        <v>166</v>
      </c>
    </row>
    <row r="1158" spans="1:32">
      <c r="A1158" s="18" t="s">
        <v>2372</v>
      </c>
      <c r="B1158" s="19" t="s">
        <v>2373</v>
      </c>
      <c r="C1158" s="56">
        <v>1</v>
      </c>
      <c r="D1158" s="68" t="s">
        <v>1585</v>
      </c>
      <c r="E1158" s="77" t="s">
        <v>2372</v>
      </c>
      <c r="F1158" s="85">
        <v>116.33</v>
      </c>
      <c r="G1158" s="32">
        <f t="shared" si="266"/>
        <v>0.2</v>
      </c>
      <c r="H1158" s="68">
        <f t="shared" ref="H1158:H1178" si="284">F1158-(F1158*G1158)</f>
        <v>93.063999999999993</v>
      </c>
      <c r="I1158" s="68"/>
      <c r="J1158" s="24"/>
      <c r="K1158" s="24"/>
      <c r="L1158" s="136" t="s">
        <v>24</v>
      </c>
      <c r="M1158" s="128">
        <v>0.11</v>
      </c>
      <c r="N1158" s="150" t="s">
        <v>164</v>
      </c>
      <c r="O1158" s="153" t="s">
        <v>165</v>
      </c>
      <c r="P1158" s="153" t="s">
        <v>166</v>
      </c>
      <c r="Q1158" s="39" t="s">
        <v>2372</v>
      </c>
      <c r="R1158" s="40" t="s">
        <v>2373</v>
      </c>
      <c r="S1158" s="64">
        <v>1</v>
      </c>
      <c r="T1158" s="68" t="s">
        <v>1585</v>
      </c>
      <c r="U1158" s="77" t="s">
        <v>2372</v>
      </c>
      <c r="V1158" s="87">
        <v>116.33</v>
      </c>
      <c r="W1158" s="48">
        <f t="shared" si="265"/>
        <v>0.2</v>
      </c>
      <c r="X1158" s="68">
        <f t="shared" si="271"/>
        <v>93.063999999999993</v>
      </c>
      <c r="Y1158" s="68"/>
      <c r="Z1158" s="24"/>
      <c r="AA1158" s="24"/>
      <c r="AB1158" s="136" t="s">
        <v>24</v>
      </c>
      <c r="AC1158" s="128">
        <v>0.11</v>
      </c>
      <c r="AD1158" s="150" t="s">
        <v>164</v>
      </c>
      <c r="AE1158" s="153" t="s">
        <v>165</v>
      </c>
      <c r="AF1158" s="153" t="s">
        <v>166</v>
      </c>
    </row>
    <row r="1159" spans="1:32" s="45" customFormat="1">
      <c r="A1159" s="18" t="s">
        <v>2374</v>
      </c>
      <c r="B1159" s="67" t="s">
        <v>2375</v>
      </c>
      <c r="C1159" s="56">
        <v>1</v>
      </c>
      <c r="D1159" s="68" t="s">
        <v>22</v>
      </c>
      <c r="E1159" s="79" t="s">
        <v>2374</v>
      </c>
      <c r="F1159" s="85">
        <v>282.5</v>
      </c>
      <c r="G1159" s="32">
        <f>rv_apple_acc_ipad</f>
        <v>0.1</v>
      </c>
      <c r="H1159" s="68">
        <f t="shared" si="284"/>
        <v>254.25</v>
      </c>
      <c r="I1159" s="68"/>
      <c r="J1159" s="24"/>
      <c r="K1159" s="24"/>
      <c r="L1159" s="136" t="s">
        <v>24</v>
      </c>
      <c r="M1159" s="147">
        <v>0.05</v>
      </c>
      <c r="N1159" s="150" t="s">
        <v>164</v>
      </c>
      <c r="O1159" s="153" t="s">
        <v>165</v>
      </c>
      <c r="P1159" s="153" t="s">
        <v>166</v>
      </c>
      <c r="Q1159" s="39" t="s">
        <v>2374</v>
      </c>
      <c r="R1159" s="261" t="s">
        <v>2375</v>
      </c>
      <c r="S1159" s="64">
        <v>1</v>
      </c>
      <c r="T1159" s="68" t="s">
        <v>22</v>
      </c>
      <c r="U1159" s="77" t="s">
        <v>2374</v>
      </c>
      <c r="V1159" s="87">
        <v>282.5</v>
      </c>
      <c r="W1159" s="48">
        <f>rv_apple_acc_ipad</f>
        <v>0.1</v>
      </c>
      <c r="X1159" s="68">
        <f t="shared" si="271"/>
        <v>254.25</v>
      </c>
      <c r="Y1159" s="68"/>
      <c r="Z1159" s="24"/>
      <c r="AA1159" s="24"/>
      <c r="AB1159" s="136" t="s">
        <v>24</v>
      </c>
      <c r="AC1159" s="262">
        <v>0.05</v>
      </c>
      <c r="AD1159" s="150" t="s">
        <v>164</v>
      </c>
      <c r="AE1159" s="153" t="s">
        <v>165</v>
      </c>
      <c r="AF1159" s="153" t="s">
        <v>166</v>
      </c>
    </row>
    <row r="1160" spans="1:32" s="45" customFormat="1">
      <c r="A1160" s="18" t="s">
        <v>2376</v>
      </c>
      <c r="B1160" s="67" t="s">
        <v>2377</v>
      </c>
      <c r="C1160" s="56">
        <v>1</v>
      </c>
      <c r="D1160" s="68" t="s">
        <v>22</v>
      </c>
      <c r="E1160" s="79" t="s">
        <v>2376</v>
      </c>
      <c r="F1160" s="85">
        <v>282.5</v>
      </c>
      <c r="G1160" s="32">
        <f>rv_apple_acc_ipad</f>
        <v>0.1</v>
      </c>
      <c r="H1160" s="68">
        <f t="shared" si="284"/>
        <v>254.25</v>
      </c>
      <c r="I1160" s="68"/>
      <c r="J1160" s="24"/>
      <c r="K1160" s="24"/>
      <c r="L1160" s="136" t="s">
        <v>24</v>
      </c>
      <c r="M1160" s="147">
        <v>0.05</v>
      </c>
      <c r="N1160" s="150" t="s">
        <v>164</v>
      </c>
      <c r="O1160" s="153" t="s">
        <v>165</v>
      </c>
      <c r="P1160" s="153" t="s">
        <v>166</v>
      </c>
      <c r="Q1160" s="39" t="s">
        <v>2376</v>
      </c>
      <c r="R1160" s="261" t="s">
        <v>2377</v>
      </c>
      <c r="S1160" s="64">
        <v>1</v>
      </c>
      <c r="T1160" s="68" t="s">
        <v>22</v>
      </c>
      <c r="U1160" s="77" t="s">
        <v>2376</v>
      </c>
      <c r="V1160" s="87">
        <v>282.5</v>
      </c>
      <c r="W1160" s="48">
        <f>rv_apple_acc_ipad</f>
        <v>0.1</v>
      </c>
      <c r="X1160" s="68">
        <f t="shared" si="271"/>
        <v>254.25</v>
      </c>
      <c r="Y1160" s="68"/>
      <c r="Z1160" s="24"/>
      <c r="AA1160" s="24"/>
      <c r="AB1160" s="136" t="s">
        <v>24</v>
      </c>
      <c r="AC1160" s="262">
        <v>0.05</v>
      </c>
      <c r="AD1160" s="150" t="s">
        <v>164</v>
      </c>
      <c r="AE1160" s="153" t="s">
        <v>165</v>
      </c>
      <c r="AF1160" s="153" t="s">
        <v>166</v>
      </c>
    </row>
    <row r="1161" spans="1:32" s="45" customFormat="1">
      <c r="A1161" s="18" t="s">
        <v>2378</v>
      </c>
      <c r="B1161" s="67" t="s">
        <v>2379</v>
      </c>
      <c r="C1161" s="56">
        <v>1</v>
      </c>
      <c r="D1161" s="68" t="s">
        <v>22</v>
      </c>
      <c r="E1161" s="79" t="s">
        <v>2378</v>
      </c>
      <c r="F1161" s="85">
        <v>332.5</v>
      </c>
      <c r="G1161" s="32">
        <f>rv_apple_acc_ipad</f>
        <v>0.1</v>
      </c>
      <c r="H1161" s="68">
        <f t="shared" si="284"/>
        <v>299.25</v>
      </c>
      <c r="I1161" s="68"/>
      <c r="J1161" s="24"/>
      <c r="K1161" s="24"/>
      <c r="L1161" s="136" t="s">
        <v>24</v>
      </c>
      <c r="M1161" s="147">
        <v>0.05</v>
      </c>
      <c r="N1161" s="150" t="s">
        <v>164</v>
      </c>
      <c r="O1161" s="153" t="s">
        <v>165</v>
      </c>
      <c r="P1161" s="153" t="s">
        <v>166</v>
      </c>
      <c r="Q1161" s="39" t="s">
        <v>2378</v>
      </c>
      <c r="R1161" s="261" t="s">
        <v>2379</v>
      </c>
      <c r="S1161" s="64">
        <v>1</v>
      </c>
      <c r="T1161" s="68" t="s">
        <v>22</v>
      </c>
      <c r="U1161" s="77" t="s">
        <v>2378</v>
      </c>
      <c r="V1161" s="87">
        <v>332.5</v>
      </c>
      <c r="W1161" s="48">
        <f>rv_apple_acc_ipad</f>
        <v>0.1</v>
      </c>
      <c r="X1161" s="68">
        <f t="shared" si="271"/>
        <v>299.25</v>
      </c>
      <c r="Y1161" s="68"/>
      <c r="Z1161" s="24"/>
      <c r="AA1161" s="24"/>
      <c r="AB1161" s="136" t="s">
        <v>24</v>
      </c>
      <c r="AC1161" s="262">
        <v>0.05</v>
      </c>
      <c r="AD1161" s="150" t="s">
        <v>164</v>
      </c>
      <c r="AE1161" s="153" t="s">
        <v>165</v>
      </c>
      <c r="AF1161" s="153" t="s">
        <v>166</v>
      </c>
    </row>
    <row r="1162" spans="1:32" s="45" customFormat="1">
      <c r="A1162" s="18" t="s">
        <v>2380</v>
      </c>
      <c r="B1162" s="67" t="s">
        <v>2381</v>
      </c>
      <c r="C1162" s="56">
        <v>1</v>
      </c>
      <c r="D1162" s="68" t="s">
        <v>22</v>
      </c>
      <c r="E1162" s="79" t="s">
        <v>2380</v>
      </c>
      <c r="F1162" s="85">
        <v>332.5</v>
      </c>
      <c r="G1162" s="32">
        <f>rv_apple_acc_ipad</f>
        <v>0.1</v>
      </c>
      <c r="H1162" s="68">
        <f t="shared" si="284"/>
        <v>299.25</v>
      </c>
      <c r="I1162" s="68"/>
      <c r="J1162" s="24"/>
      <c r="K1162" s="24"/>
      <c r="L1162" s="136" t="s">
        <v>24</v>
      </c>
      <c r="M1162" s="147">
        <v>0.05</v>
      </c>
      <c r="N1162" s="150" t="s">
        <v>164</v>
      </c>
      <c r="O1162" s="153" t="s">
        <v>165</v>
      </c>
      <c r="P1162" s="153" t="s">
        <v>166</v>
      </c>
      <c r="Q1162" s="39" t="s">
        <v>2380</v>
      </c>
      <c r="R1162" s="261" t="s">
        <v>2381</v>
      </c>
      <c r="S1162" s="64">
        <v>1</v>
      </c>
      <c r="T1162" s="68" t="s">
        <v>22</v>
      </c>
      <c r="U1162" s="77" t="s">
        <v>2380</v>
      </c>
      <c r="V1162" s="87">
        <v>332.5</v>
      </c>
      <c r="W1162" s="48">
        <f>rv_apple_acc_ipad</f>
        <v>0.1</v>
      </c>
      <c r="X1162" s="68">
        <f t="shared" si="271"/>
        <v>299.25</v>
      </c>
      <c r="Y1162" s="68"/>
      <c r="Z1162" s="24"/>
      <c r="AA1162" s="24"/>
      <c r="AB1162" s="136" t="s">
        <v>24</v>
      </c>
      <c r="AC1162" s="262">
        <v>0.05</v>
      </c>
      <c r="AD1162" s="150" t="s">
        <v>164</v>
      </c>
      <c r="AE1162" s="153" t="s">
        <v>165</v>
      </c>
      <c r="AF1162" s="153" t="s">
        <v>166</v>
      </c>
    </row>
    <row r="1163" spans="1:32">
      <c r="A1163" s="18" t="s">
        <v>2382</v>
      </c>
      <c r="B1163" s="67" t="s">
        <v>2383</v>
      </c>
      <c r="C1163" s="56">
        <v>1</v>
      </c>
      <c r="D1163" s="68" t="s">
        <v>2384</v>
      </c>
      <c r="E1163" s="78" t="s">
        <v>2382</v>
      </c>
      <c r="F1163" s="85">
        <v>108.5</v>
      </c>
      <c r="G1163" s="32">
        <f t="shared" ref="G1163:G1178" si="285">rv_20</f>
        <v>0.2</v>
      </c>
      <c r="H1163" s="68">
        <f t="shared" si="284"/>
        <v>86.8</v>
      </c>
      <c r="I1163" s="68"/>
      <c r="J1163" s="24"/>
      <c r="K1163" s="24"/>
      <c r="L1163" s="136" t="s">
        <v>24</v>
      </c>
      <c r="M1163" s="147">
        <v>0.02</v>
      </c>
      <c r="N1163" s="150" t="s">
        <v>164</v>
      </c>
      <c r="O1163" s="153" t="s">
        <v>165</v>
      </c>
      <c r="P1163" s="153" t="s">
        <v>166</v>
      </c>
      <c r="Q1163" s="39" t="s">
        <v>2382</v>
      </c>
      <c r="R1163" s="261" t="s">
        <v>2383</v>
      </c>
      <c r="S1163" s="64">
        <v>1</v>
      </c>
      <c r="T1163" s="68" t="s">
        <v>2384</v>
      </c>
      <c r="U1163" s="105" t="s">
        <v>2382</v>
      </c>
      <c r="V1163" s="87">
        <v>108.5</v>
      </c>
      <c r="W1163" s="48">
        <f t="shared" ref="W1163:W1178" si="286">rv_20</f>
        <v>0.2</v>
      </c>
      <c r="X1163" s="68">
        <f t="shared" si="271"/>
        <v>86.8</v>
      </c>
      <c r="Y1163" s="68"/>
      <c r="Z1163" s="24"/>
      <c r="AA1163" s="24"/>
      <c r="AB1163" s="136" t="s">
        <v>24</v>
      </c>
      <c r="AC1163" s="262">
        <v>0.02</v>
      </c>
      <c r="AD1163" s="150" t="s">
        <v>164</v>
      </c>
      <c r="AE1163" s="153" t="s">
        <v>165</v>
      </c>
      <c r="AF1163" s="153" t="s">
        <v>166</v>
      </c>
    </row>
    <row r="1164" spans="1:32">
      <c r="A1164" s="18" t="s">
        <v>2385</v>
      </c>
      <c r="B1164" s="67" t="s">
        <v>2386</v>
      </c>
      <c r="C1164" s="56">
        <v>1</v>
      </c>
      <c r="D1164" s="68" t="s">
        <v>232</v>
      </c>
      <c r="E1164" s="79" t="s">
        <v>2385</v>
      </c>
      <c r="F1164" s="85">
        <v>15</v>
      </c>
      <c r="G1164" s="32">
        <f t="shared" si="285"/>
        <v>0.2</v>
      </c>
      <c r="H1164" s="68">
        <f t="shared" si="284"/>
        <v>12</v>
      </c>
      <c r="I1164" s="68"/>
      <c r="J1164" s="24"/>
      <c r="K1164" s="24"/>
      <c r="L1164" s="136" t="s">
        <v>24</v>
      </c>
      <c r="M1164" s="147">
        <v>0.02</v>
      </c>
      <c r="N1164" s="150" t="s">
        <v>164</v>
      </c>
      <c r="O1164" s="153" t="s">
        <v>165</v>
      </c>
      <c r="P1164" s="153" t="s">
        <v>166</v>
      </c>
      <c r="Q1164" s="39" t="s">
        <v>2385</v>
      </c>
      <c r="R1164" s="261" t="s">
        <v>2386</v>
      </c>
      <c r="S1164" s="64">
        <v>1</v>
      </c>
      <c r="T1164" s="68" t="s">
        <v>232</v>
      </c>
      <c r="U1164" s="77" t="s">
        <v>2385</v>
      </c>
      <c r="V1164" s="87">
        <v>15</v>
      </c>
      <c r="W1164" s="48">
        <f t="shared" si="286"/>
        <v>0.2</v>
      </c>
      <c r="X1164" s="68">
        <f t="shared" si="271"/>
        <v>12</v>
      </c>
      <c r="Y1164" s="68"/>
      <c r="Z1164" s="24"/>
      <c r="AA1164" s="24"/>
      <c r="AB1164" s="136" t="s">
        <v>24</v>
      </c>
      <c r="AC1164" s="262">
        <v>0.02</v>
      </c>
      <c r="AD1164" s="150" t="s">
        <v>164</v>
      </c>
      <c r="AE1164" s="153" t="s">
        <v>165</v>
      </c>
      <c r="AF1164" s="153" t="s">
        <v>166</v>
      </c>
    </row>
    <row r="1165" spans="1:32" s="45" customFormat="1">
      <c r="A1165" s="49" t="s">
        <v>2387</v>
      </c>
      <c r="B1165" s="50" t="s">
        <v>2388</v>
      </c>
      <c r="C1165" s="55">
        <v>1</v>
      </c>
      <c r="D1165" s="116" t="s">
        <v>232</v>
      </c>
      <c r="E1165" s="78" t="s">
        <v>2387</v>
      </c>
      <c r="F1165" s="89">
        <v>59.99</v>
      </c>
      <c r="G1165" s="57">
        <f t="shared" si="285"/>
        <v>0.2</v>
      </c>
      <c r="H1165" s="116">
        <f t="shared" si="284"/>
        <v>47.992000000000004</v>
      </c>
      <c r="I1165" s="93"/>
      <c r="J1165" s="129"/>
      <c r="K1165" s="129"/>
      <c r="L1165" s="139" t="s">
        <v>24</v>
      </c>
      <c r="M1165" s="129">
        <v>0.02</v>
      </c>
      <c r="N1165" s="150" t="s">
        <v>164</v>
      </c>
      <c r="O1165" s="153" t="s">
        <v>165</v>
      </c>
      <c r="P1165" s="153" t="s">
        <v>166</v>
      </c>
      <c r="Q1165" s="51" t="s">
        <v>2387</v>
      </c>
      <c r="R1165" s="226" t="s">
        <v>2388</v>
      </c>
      <c r="S1165" s="182">
        <v>1</v>
      </c>
      <c r="T1165" s="116" t="s">
        <v>232</v>
      </c>
      <c r="U1165" s="105" t="s">
        <v>2387</v>
      </c>
      <c r="V1165" s="183">
        <v>59.99</v>
      </c>
      <c r="W1165" s="227">
        <f t="shared" si="286"/>
        <v>0.2</v>
      </c>
      <c r="X1165" s="116">
        <f t="shared" si="271"/>
        <v>47.992000000000004</v>
      </c>
      <c r="Y1165" s="93"/>
      <c r="Z1165" s="129"/>
      <c r="AA1165" s="129"/>
      <c r="AB1165" s="139" t="s">
        <v>24</v>
      </c>
      <c r="AC1165" s="129">
        <v>0.02</v>
      </c>
      <c r="AD1165" s="150" t="s">
        <v>164</v>
      </c>
      <c r="AE1165" s="153" t="s">
        <v>165</v>
      </c>
      <c r="AF1165" s="153" t="s">
        <v>166</v>
      </c>
    </row>
    <row r="1166" spans="1:32" s="45" customFormat="1">
      <c r="A1166" s="49" t="s">
        <v>2389</v>
      </c>
      <c r="B1166" s="50" t="s">
        <v>2390</v>
      </c>
      <c r="C1166" s="55">
        <v>1</v>
      </c>
      <c r="D1166" s="116" t="s">
        <v>232</v>
      </c>
      <c r="E1166" s="78" t="s">
        <v>2389</v>
      </c>
      <c r="F1166" s="89">
        <v>158.33000000000001</v>
      </c>
      <c r="G1166" s="57">
        <f t="shared" si="285"/>
        <v>0.2</v>
      </c>
      <c r="H1166" s="116">
        <f t="shared" ref="H1166:H1170" si="287">F1166-(F1166*G1166)</f>
        <v>126.66400000000002</v>
      </c>
      <c r="I1166" s="93"/>
      <c r="J1166" s="129"/>
      <c r="K1166" s="129"/>
      <c r="L1166" s="139" t="s">
        <v>24</v>
      </c>
      <c r="M1166" s="129">
        <v>0.1</v>
      </c>
      <c r="N1166" s="150" t="s">
        <v>164</v>
      </c>
      <c r="O1166" s="153" t="s">
        <v>165</v>
      </c>
      <c r="P1166" s="153" t="s">
        <v>166</v>
      </c>
      <c r="Q1166" s="51" t="s">
        <v>2389</v>
      </c>
      <c r="R1166" s="226" t="s">
        <v>2390</v>
      </c>
      <c r="S1166" s="182">
        <v>1</v>
      </c>
      <c r="T1166" s="116" t="s">
        <v>232</v>
      </c>
      <c r="U1166" s="105" t="s">
        <v>2389</v>
      </c>
      <c r="V1166" s="183">
        <v>158.33000000000001</v>
      </c>
      <c r="W1166" s="227">
        <f t="shared" si="286"/>
        <v>0.2</v>
      </c>
      <c r="X1166" s="116">
        <f t="shared" si="271"/>
        <v>126.66400000000002</v>
      </c>
      <c r="Y1166" s="93"/>
      <c r="Z1166" s="129"/>
      <c r="AA1166" s="129"/>
      <c r="AB1166" s="139" t="s">
        <v>24</v>
      </c>
      <c r="AC1166" s="129">
        <v>0.1</v>
      </c>
      <c r="AD1166" s="150" t="s">
        <v>164</v>
      </c>
      <c r="AE1166" s="153" t="s">
        <v>165</v>
      </c>
      <c r="AF1166" s="153" t="s">
        <v>166</v>
      </c>
    </row>
    <row r="1167" spans="1:32" s="45" customFormat="1">
      <c r="A1167" s="49" t="s">
        <v>2391</v>
      </c>
      <c r="B1167" s="50" t="s">
        <v>2392</v>
      </c>
      <c r="C1167" s="55">
        <v>1</v>
      </c>
      <c r="D1167" s="116" t="s">
        <v>232</v>
      </c>
      <c r="E1167" s="78" t="s">
        <v>2391</v>
      </c>
      <c r="F1167" s="89">
        <v>24.99</v>
      </c>
      <c r="G1167" s="57">
        <f t="shared" si="285"/>
        <v>0.2</v>
      </c>
      <c r="H1167" s="116">
        <f t="shared" si="287"/>
        <v>19.991999999999997</v>
      </c>
      <c r="I1167" s="93"/>
      <c r="J1167" s="129"/>
      <c r="K1167" s="129"/>
      <c r="L1167" s="139" t="s">
        <v>24</v>
      </c>
      <c r="M1167" s="129">
        <v>0.02</v>
      </c>
      <c r="N1167" s="150" t="s">
        <v>164</v>
      </c>
      <c r="O1167" s="153" t="s">
        <v>165</v>
      </c>
      <c r="P1167" s="153" t="s">
        <v>166</v>
      </c>
      <c r="Q1167" s="51" t="s">
        <v>2391</v>
      </c>
      <c r="R1167" s="226" t="s">
        <v>2392</v>
      </c>
      <c r="S1167" s="182">
        <v>1</v>
      </c>
      <c r="T1167" s="116" t="s">
        <v>232</v>
      </c>
      <c r="U1167" s="105" t="s">
        <v>2391</v>
      </c>
      <c r="V1167" s="183">
        <v>24.99</v>
      </c>
      <c r="W1167" s="227">
        <f t="shared" si="286"/>
        <v>0.2</v>
      </c>
      <c r="X1167" s="116">
        <f t="shared" si="271"/>
        <v>19.991999999999997</v>
      </c>
      <c r="Y1167" s="93"/>
      <c r="Z1167" s="129"/>
      <c r="AA1167" s="129"/>
      <c r="AB1167" s="139" t="s">
        <v>24</v>
      </c>
      <c r="AC1167" s="129">
        <v>0.02</v>
      </c>
      <c r="AD1167" s="150" t="s">
        <v>164</v>
      </c>
      <c r="AE1167" s="153" t="s">
        <v>165</v>
      </c>
      <c r="AF1167" s="153" t="s">
        <v>166</v>
      </c>
    </row>
    <row r="1168" spans="1:32" s="45" customFormat="1">
      <c r="A1168" s="49" t="s">
        <v>2393</v>
      </c>
      <c r="B1168" s="50" t="s">
        <v>2394</v>
      </c>
      <c r="C1168" s="55">
        <v>1</v>
      </c>
      <c r="D1168" s="116" t="s">
        <v>232</v>
      </c>
      <c r="E1168" s="78" t="s">
        <v>2393</v>
      </c>
      <c r="F1168" s="89">
        <v>24.99</v>
      </c>
      <c r="G1168" s="57">
        <f t="shared" si="285"/>
        <v>0.2</v>
      </c>
      <c r="H1168" s="116">
        <f t="shared" si="287"/>
        <v>19.991999999999997</v>
      </c>
      <c r="I1168" s="93"/>
      <c r="J1168" s="129"/>
      <c r="K1168" s="129"/>
      <c r="L1168" s="139" t="s">
        <v>24</v>
      </c>
      <c r="M1168" s="129">
        <v>0.02</v>
      </c>
      <c r="N1168" s="150" t="s">
        <v>164</v>
      </c>
      <c r="O1168" s="153" t="s">
        <v>165</v>
      </c>
      <c r="P1168" s="153" t="s">
        <v>166</v>
      </c>
      <c r="Q1168" s="51" t="s">
        <v>2393</v>
      </c>
      <c r="R1168" s="226" t="s">
        <v>2394</v>
      </c>
      <c r="S1168" s="182">
        <v>1</v>
      </c>
      <c r="T1168" s="116" t="s">
        <v>232</v>
      </c>
      <c r="U1168" s="105" t="s">
        <v>2393</v>
      </c>
      <c r="V1168" s="183">
        <v>24.99</v>
      </c>
      <c r="W1168" s="227">
        <f t="shared" si="286"/>
        <v>0.2</v>
      </c>
      <c r="X1168" s="116">
        <f t="shared" si="271"/>
        <v>19.991999999999997</v>
      </c>
      <c r="Y1168" s="93"/>
      <c r="Z1168" s="129"/>
      <c r="AA1168" s="129"/>
      <c r="AB1168" s="139" t="s">
        <v>24</v>
      </c>
      <c r="AC1168" s="129">
        <v>0.02</v>
      </c>
      <c r="AD1168" s="150" t="s">
        <v>164</v>
      </c>
      <c r="AE1168" s="153" t="s">
        <v>165</v>
      </c>
      <c r="AF1168" s="153" t="s">
        <v>166</v>
      </c>
    </row>
    <row r="1169" spans="1:32" s="45" customFormat="1">
      <c r="A1169" s="49" t="s">
        <v>2395</v>
      </c>
      <c r="B1169" s="50" t="s">
        <v>2396</v>
      </c>
      <c r="C1169" s="55">
        <v>1</v>
      </c>
      <c r="D1169" s="116" t="s">
        <v>232</v>
      </c>
      <c r="E1169" s="78" t="s">
        <v>2395</v>
      </c>
      <c r="F1169" s="89">
        <v>24.99</v>
      </c>
      <c r="G1169" s="57">
        <f t="shared" si="285"/>
        <v>0.2</v>
      </c>
      <c r="H1169" s="116">
        <f t="shared" si="287"/>
        <v>19.991999999999997</v>
      </c>
      <c r="I1169" s="93"/>
      <c r="J1169" s="129"/>
      <c r="K1169" s="129"/>
      <c r="L1169" s="139" t="s">
        <v>24</v>
      </c>
      <c r="M1169" s="129">
        <v>0.02</v>
      </c>
      <c r="N1169" s="150" t="s">
        <v>164</v>
      </c>
      <c r="O1169" s="153" t="s">
        <v>165</v>
      </c>
      <c r="P1169" s="153" t="s">
        <v>166</v>
      </c>
      <c r="Q1169" s="51" t="s">
        <v>2395</v>
      </c>
      <c r="R1169" s="226" t="s">
        <v>2396</v>
      </c>
      <c r="S1169" s="182">
        <v>1</v>
      </c>
      <c r="T1169" s="116" t="s">
        <v>232</v>
      </c>
      <c r="U1169" s="105" t="s">
        <v>2395</v>
      </c>
      <c r="V1169" s="183">
        <v>24.99</v>
      </c>
      <c r="W1169" s="227">
        <f t="shared" si="286"/>
        <v>0.2</v>
      </c>
      <c r="X1169" s="116">
        <f t="shared" si="271"/>
        <v>19.991999999999997</v>
      </c>
      <c r="Y1169" s="93"/>
      <c r="Z1169" s="129"/>
      <c r="AA1169" s="129"/>
      <c r="AB1169" s="139" t="s">
        <v>24</v>
      </c>
      <c r="AC1169" s="129">
        <v>0.02</v>
      </c>
      <c r="AD1169" s="150" t="s">
        <v>164</v>
      </c>
      <c r="AE1169" s="153" t="s">
        <v>165</v>
      </c>
      <c r="AF1169" s="153" t="s">
        <v>166</v>
      </c>
    </row>
    <row r="1170" spans="1:32" s="45" customFormat="1">
      <c r="A1170" s="49" t="s">
        <v>2397</v>
      </c>
      <c r="B1170" s="50" t="s">
        <v>2398</v>
      </c>
      <c r="C1170" s="55">
        <v>1</v>
      </c>
      <c r="D1170" s="116" t="s">
        <v>232</v>
      </c>
      <c r="E1170" s="78" t="s">
        <v>2397</v>
      </c>
      <c r="F1170" s="89">
        <v>14.99</v>
      </c>
      <c r="G1170" s="57">
        <f t="shared" si="285"/>
        <v>0.2</v>
      </c>
      <c r="H1170" s="116">
        <f t="shared" si="287"/>
        <v>11.992000000000001</v>
      </c>
      <c r="I1170" s="93"/>
      <c r="J1170" s="129"/>
      <c r="K1170" s="129"/>
      <c r="L1170" s="139" t="s">
        <v>24</v>
      </c>
      <c r="M1170" s="129">
        <v>0.02</v>
      </c>
      <c r="N1170" s="150" t="s">
        <v>164</v>
      </c>
      <c r="O1170" s="153" t="s">
        <v>165</v>
      </c>
      <c r="P1170" s="153" t="s">
        <v>166</v>
      </c>
      <c r="Q1170" s="51" t="s">
        <v>2397</v>
      </c>
      <c r="R1170" s="226" t="s">
        <v>2398</v>
      </c>
      <c r="S1170" s="182">
        <v>1</v>
      </c>
      <c r="T1170" s="116" t="s">
        <v>232</v>
      </c>
      <c r="U1170" s="105" t="s">
        <v>2397</v>
      </c>
      <c r="V1170" s="183">
        <v>14.99</v>
      </c>
      <c r="W1170" s="227">
        <f t="shared" si="286"/>
        <v>0.2</v>
      </c>
      <c r="X1170" s="116">
        <f t="shared" si="271"/>
        <v>11.992000000000001</v>
      </c>
      <c r="Y1170" s="93"/>
      <c r="Z1170" s="129"/>
      <c r="AA1170" s="129"/>
      <c r="AB1170" s="139" t="s">
        <v>24</v>
      </c>
      <c r="AC1170" s="129">
        <v>0.02</v>
      </c>
      <c r="AD1170" s="150" t="s">
        <v>164</v>
      </c>
      <c r="AE1170" s="153" t="s">
        <v>165</v>
      </c>
      <c r="AF1170" s="153" t="s">
        <v>166</v>
      </c>
    </row>
    <row r="1171" spans="1:32" s="45" customFormat="1">
      <c r="A1171" s="18" t="s">
        <v>2399</v>
      </c>
      <c r="B1171" s="50" t="s">
        <v>2400</v>
      </c>
      <c r="C1171" s="56">
        <v>1</v>
      </c>
      <c r="D1171" s="202" t="s">
        <v>232</v>
      </c>
      <c r="E1171" s="56" t="s">
        <v>2399</v>
      </c>
      <c r="F1171" s="85">
        <v>14.99</v>
      </c>
      <c r="G1171" s="32">
        <f t="shared" si="285"/>
        <v>0.2</v>
      </c>
      <c r="H1171" s="68">
        <f t="shared" ref="H1171" si="288">F1171-(F1171*G1171)</f>
        <v>11.992000000000001</v>
      </c>
      <c r="I1171" s="93"/>
      <c r="J1171" s="129"/>
      <c r="K1171" s="129"/>
      <c r="L1171" s="139" t="s">
        <v>24</v>
      </c>
      <c r="M1171" s="129">
        <v>0.02</v>
      </c>
      <c r="N1171" s="150" t="s">
        <v>164</v>
      </c>
      <c r="O1171" s="153" t="s">
        <v>165</v>
      </c>
      <c r="P1171" s="153" t="s">
        <v>166</v>
      </c>
      <c r="Q1171" s="39" t="s">
        <v>2399</v>
      </c>
      <c r="R1171" s="226" t="s">
        <v>2400</v>
      </c>
      <c r="S1171" s="64">
        <v>1</v>
      </c>
      <c r="T1171" s="202" t="s">
        <v>232</v>
      </c>
      <c r="U1171" s="263" t="s">
        <v>2399</v>
      </c>
      <c r="V1171" s="87">
        <v>14.99</v>
      </c>
      <c r="W1171" s="48">
        <f t="shared" si="286"/>
        <v>0.2</v>
      </c>
      <c r="X1171" s="68">
        <f t="shared" si="271"/>
        <v>11.992000000000001</v>
      </c>
      <c r="Y1171" s="93"/>
      <c r="Z1171" s="129"/>
      <c r="AA1171" s="129"/>
      <c r="AB1171" s="139" t="s">
        <v>24</v>
      </c>
      <c r="AC1171" s="129">
        <v>0.02</v>
      </c>
      <c r="AD1171" s="150" t="s">
        <v>164</v>
      </c>
      <c r="AE1171" s="153" t="s">
        <v>165</v>
      </c>
      <c r="AF1171" s="153" t="s">
        <v>166</v>
      </c>
    </row>
    <row r="1172" spans="1:32" s="45" customFormat="1">
      <c r="A1172" s="49" t="s">
        <v>2401</v>
      </c>
      <c r="B1172" s="50" t="s">
        <v>2402</v>
      </c>
      <c r="C1172" s="55">
        <v>1</v>
      </c>
      <c r="D1172" s="116" t="s">
        <v>232</v>
      </c>
      <c r="E1172" s="78" t="s">
        <v>2401</v>
      </c>
      <c r="F1172" s="89">
        <v>49.99</v>
      </c>
      <c r="G1172" s="57">
        <f t="shared" si="285"/>
        <v>0.2</v>
      </c>
      <c r="H1172" s="116">
        <f t="shared" ref="H1172" si="289">F1172-(F1172*G1172)</f>
        <v>39.992000000000004</v>
      </c>
      <c r="I1172" s="93"/>
      <c r="J1172" s="129"/>
      <c r="K1172" s="129"/>
      <c r="L1172" s="139" t="s">
        <v>24</v>
      </c>
      <c r="M1172" s="129">
        <v>0.02</v>
      </c>
      <c r="N1172" s="150" t="s">
        <v>164</v>
      </c>
      <c r="O1172" s="153" t="s">
        <v>165</v>
      </c>
      <c r="P1172" s="153" t="s">
        <v>166</v>
      </c>
      <c r="Q1172" s="51" t="s">
        <v>2401</v>
      </c>
      <c r="R1172" s="226" t="s">
        <v>2402</v>
      </c>
      <c r="S1172" s="182">
        <v>1</v>
      </c>
      <c r="T1172" s="116" t="s">
        <v>232</v>
      </c>
      <c r="U1172" s="105" t="s">
        <v>2401</v>
      </c>
      <c r="V1172" s="183">
        <v>49.99</v>
      </c>
      <c r="W1172" s="227">
        <f t="shared" si="286"/>
        <v>0.2</v>
      </c>
      <c r="X1172" s="116">
        <f t="shared" si="271"/>
        <v>39.992000000000004</v>
      </c>
      <c r="Y1172" s="93"/>
      <c r="Z1172" s="129"/>
      <c r="AA1172" s="129"/>
      <c r="AB1172" s="139" t="s">
        <v>24</v>
      </c>
      <c r="AC1172" s="129">
        <v>0.02</v>
      </c>
      <c r="AD1172" s="150" t="s">
        <v>164</v>
      </c>
      <c r="AE1172" s="153" t="s">
        <v>165</v>
      </c>
      <c r="AF1172" s="153" t="s">
        <v>166</v>
      </c>
    </row>
    <row r="1173" spans="1:32" s="45" customFormat="1">
      <c r="A1173" s="18" t="s">
        <v>2631</v>
      </c>
      <c r="B1173" s="19" t="s">
        <v>2632</v>
      </c>
      <c r="C1173" s="55">
        <v>1</v>
      </c>
      <c r="D1173" s="269" t="s">
        <v>232</v>
      </c>
      <c r="E1173" s="56" t="s">
        <v>2631</v>
      </c>
      <c r="F1173" s="89">
        <v>14.99</v>
      </c>
      <c r="G1173" s="57">
        <f t="shared" si="285"/>
        <v>0.2</v>
      </c>
      <c r="H1173" s="116">
        <f t="shared" ref="H1173" si="290">F1173-(F1173*G1173)</f>
        <v>11.992000000000001</v>
      </c>
      <c r="I1173" s="93"/>
      <c r="J1173" s="129"/>
      <c r="K1173" s="129"/>
      <c r="L1173" s="139" t="s">
        <v>24</v>
      </c>
      <c r="M1173" s="129">
        <v>0.01</v>
      </c>
      <c r="N1173" s="150" t="s">
        <v>164</v>
      </c>
      <c r="O1173" s="153" t="s">
        <v>165</v>
      </c>
      <c r="P1173" s="153" t="s">
        <v>166</v>
      </c>
      <c r="Q1173" s="51"/>
      <c r="R1173" s="226"/>
      <c r="S1173" s="182"/>
      <c r="T1173" s="116"/>
      <c r="U1173" s="105"/>
      <c r="V1173" s="183"/>
      <c r="W1173" s="227"/>
      <c r="X1173" s="116"/>
      <c r="Y1173" s="93"/>
      <c r="Z1173" s="129"/>
      <c r="AA1173" s="129"/>
      <c r="AB1173" s="139"/>
      <c r="AC1173" s="129"/>
      <c r="AD1173" s="150"/>
      <c r="AE1173" s="153"/>
      <c r="AF1173" s="153"/>
    </row>
    <row r="1174" spans="1:32">
      <c r="A1174" s="18">
        <v>201505</v>
      </c>
      <c r="B1174" s="67" t="s">
        <v>2403</v>
      </c>
      <c r="C1174" s="56">
        <v>1</v>
      </c>
      <c r="D1174" s="68" t="s">
        <v>2404</v>
      </c>
      <c r="E1174" s="78">
        <v>201505</v>
      </c>
      <c r="F1174" s="85">
        <v>37</v>
      </c>
      <c r="G1174" s="32">
        <f t="shared" si="285"/>
        <v>0.2</v>
      </c>
      <c r="H1174" s="68">
        <f t="shared" si="284"/>
        <v>29.6</v>
      </c>
      <c r="I1174" s="68"/>
      <c r="J1174" s="24"/>
      <c r="K1174" s="24"/>
      <c r="L1174" s="136" t="s">
        <v>24</v>
      </c>
      <c r="M1174" s="128" t="s">
        <v>24</v>
      </c>
      <c r="N1174" s="150" t="s">
        <v>164</v>
      </c>
      <c r="O1174" s="153" t="s">
        <v>165</v>
      </c>
      <c r="P1174" s="153" t="s">
        <v>166</v>
      </c>
      <c r="Q1174" s="39">
        <v>201505</v>
      </c>
      <c r="R1174" s="261" t="s">
        <v>2403</v>
      </c>
      <c r="S1174" s="64">
        <v>1</v>
      </c>
      <c r="T1174" s="68" t="s">
        <v>2404</v>
      </c>
      <c r="U1174" s="105">
        <v>201505</v>
      </c>
      <c r="V1174" s="87">
        <v>37</v>
      </c>
      <c r="W1174" s="48">
        <f t="shared" si="286"/>
        <v>0.2</v>
      </c>
      <c r="X1174" s="68">
        <f t="shared" si="271"/>
        <v>29.6</v>
      </c>
      <c r="Y1174" s="68"/>
      <c r="Z1174" s="24"/>
      <c r="AA1174" s="24"/>
      <c r="AB1174" s="136" t="s">
        <v>24</v>
      </c>
      <c r="AC1174" s="128" t="s">
        <v>24</v>
      </c>
      <c r="AD1174" s="150" t="s">
        <v>164</v>
      </c>
      <c r="AE1174" s="153" t="s">
        <v>165</v>
      </c>
      <c r="AF1174" s="153" t="s">
        <v>166</v>
      </c>
    </row>
    <row r="1175" spans="1:32">
      <c r="A1175" s="18">
        <v>201506</v>
      </c>
      <c r="B1175" s="67" t="s">
        <v>2405</v>
      </c>
      <c r="C1175" s="56">
        <v>1</v>
      </c>
      <c r="D1175" s="68" t="s">
        <v>2404</v>
      </c>
      <c r="E1175" s="78">
        <v>201506</v>
      </c>
      <c r="F1175" s="85">
        <v>39</v>
      </c>
      <c r="G1175" s="32">
        <f t="shared" si="285"/>
        <v>0.2</v>
      </c>
      <c r="H1175" s="68">
        <f t="shared" si="284"/>
        <v>31.2</v>
      </c>
      <c r="I1175" s="68"/>
      <c r="J1175" s="24"/>
      <c r="K1175" s="24"/>
      <c r="L1175" s="136" t="s">
        <v>24</v>
      </c>
      <c r="M1175" s="128">
        <v>0.05</v>
      </c>
      <c r="N1175" s="150" t="s">
        <v>164</v>
      </c>
      <c r="O1175" s="153" t="s">
        <v>165</v>
      </c>
      <c r="P1175" s="153" t="s">
        <v>166</v>
      </c>
      <c r="Q1175" s="39">
        <v>201506</v>
      </c>
      <c r="R1175" s="261" t="s">
        <v>2405</v>
      </c>
      <c r="S1175" s="64">
        <v>1</v>
      </c>
      <c r="T1175" s="68" t="s">
        <v>2404</v>
      </c>
      <c r="U1175" s="105">
        <v>201506</v>
      </c>
      <c r="V1175" s="87">
        <v>39</v>
      </c>
      <c r="W1175" s="48">
        <f t="shared" si="286"/>
        <v>0.2</v>
      </c>
      <c r="X1175" s="68">
        <f t="shared" si="271"/>
        <v>31.2</v>
      </c>
      <c r="Y1175" s="68"/>
      <c r="Z1175" s="24"/>
      <c r="AA1175" s="24"/>
      <c r="AB1175" s="136" t="s">
        <v>24</v>
      </c>
      <c r="AC1175" s="128">
        <v>0.05</v>
      </c>
      <c r="AD1175" s="150" t="s">
        <v>164</v>
      </c>
      <c r="AE1175" s="153" t="s">
        <v>165</v>
      </c>
      <c r="AF1175" s="153" t="s">
        <v>166</v>
      </c>
    </row>
    <row r="1176" spans="1:32">
      <c r="A1176" s="18">
        <v>201509</v>
      </c>
      <c r="B1176" s="67" t="s">
        <v>2406</v>
      </c>
      <c r="C1176" s="56">
        <v>1</v>
      </c>
      <c r="D1176" s="68" t="s">
        <v>2404</v>
      </c>
      <c r="E1176" s="78">
        <v>201509</v>
      </c>
      <c r="F1176" s="85">
        <v>55</v>
      </c>
      <c r="G1176" s="32">
        <f t="shared" si="285"/>
        <v>0.2</v>
      </c>
      <c r="H1176" s="68">
        <f t="shared" si="284"/>
        <v>44</v>
      </c>
      <c r="I1176" s="68"/>
      <c r="J1176" s="24"/>
      <c r="K1176" s="24"/>
      <c r="L1176" s="136" t="s">
        <v>24</v>
      </c>
      <c r="M1176" s="128">
        <v>0.05</v>
      </c>
      <c r="N1176" s="150" t="s">
        <v>164</v>
      </c>
      <c r="O1176" s="153" t="s">
        <v>165</v>
      </c>
      <c r="P1176" s="153" t="s">
        <v>166</v>
      </c>
      <c r="Q1176" s="39">
        <v>201509</v>
      </c>
      <c r="R1176" s="261" t="s">
        <v>2406</v>
      </c>
      <c r="S1176" s="64">
        <v>1</v>
      </c>
      <c r="T1176" s="68" t="s">
        <v>2404</v>
      </c>
      <c r="U1176" s="105">
        <v>201509</v>
      </c>
      <c r="V1176" s="87">
        <v>55</v>
      </c>
      <c r="W1176" s="48">
        <f t="shared" si="286"/>
        <v>0.2</v>
      </c>
      <c r="X1176" s="68">
        <f t="shared" si="271"/>
        <v>44</v>
      </c>
      <c r="Y1176" s="68"/>
      <c r="Z1176" s="24"/>
      <c r="AA1176" s="24"/>
      <c r="AB1176" s="136" t="s">
        <v>24</v>
      </c>
      <c r="AC1176" s="128">
        <v>0.05</v>
      </c>
      <c r="AD1176" s="150" t="s">
        <v>164</v>
      </c>
      <c r="AE1176" s="153" t="s">
        <v>165</v>
      </c>
      <c r="AF1176" s="153" t="s">
        <v>166</v>
      </c>
    </row>
    <row r="1177" spans="1:32">
      <c r="A1177" s="18" t="s">
        <v>2407</v>
      </c>
      <c r="B1177" s="67" t="s">
        <v>2408</v>
      </c>
      <c r="C1177" s="56">
        <v>1</v>
      </c>
      <c r="D1177" s="68" t="s">
        <v>1613</v>
      </c>
      <c r="E1177" s="78" t="s">
        <v>2407</v>
      </c>
      <c r="F1177" s="85">
        <v>37.479999999999997</v>
      </c>
      <c r="G1177" s="32">
        <f t="shared" si="285"/>
        <v>0.2</v>
      </c>
      <c r="H1177" s="68">
        <f t="shared" si="284"/>
        <v>29.983999999999998</v>
      </c>
      <c r="I1177" s="68"/>
      <c r="J1177" s="24"/>
      <c r="K1177" s="24"/>
      <c r="L1177" s="136" t="s">
        <v>24</v>
      </c>
      <c r="M1177" s="128" t="s">
        <v>24</v>
      </c>
      <c r="N1177" s="150" t="s">
        <v>164</v>
      </c>
      <c r="O1177" s="153" t="s">
        <v>165</v>
      </c>
      <c r="P1177" s="192" t="s">
        <v>166</v>
      </c>
      <c r="Q1177" s="264" t="s">
        <v>2407</v>
      </c>
      <c r="R1177" s="261" t="s">
        <v>2408</v>
      </c>
      <c r="S1177" s="64">
        <v>1</v>
      </c>
      <c r="T1177" s="68" t="s">
        <v>1613</v>
      </c>
      <c r="U1177" s="105" t="s">
        <v>2407</v>
      </c>
      <c r="V1177" s="87">
        <v>37.479999999999997</v>
      </c>
      <c r="W1177" s="48">
        <f t="shared" si="286"/>
        <v>0.2</v>
      </c>
      <c r="X1177" s="68">
        <f t="shared" si="271"/>
        <v>29.983999999999998</v>
      </c>
      <c r="Y1177" s="68"/>
      <c r="Z1177" s="24"/>
      <c r="AA1177" s="24"/>
      <c r="AB1177" s="136" t="s">
        <v>24</v>
      </c>
      <c r="AC1177" s="128" t="s">
        <v>24</v>
      </c>
      <c r="AD1177" s="150" t="s">
        <v>164</v>
      </c>
      <c r="AE1177" s="153" t="s">
        <v>165</v>
      </c>
      <c r="AF1177" s="153" t="s">
        <v>166</v>
      </c>
    </row>
    <row r="1178" spans="1:32">
      <c r="A1178" s="190" t="s">
        <v>2409</v>
      </c>
      <c r="B1178" s="67" t="s">
        <v>2410</v>
      </c>
      <c r="C1178" s="55">
        <v>1</v>
      </c>
      <c r="D1178" s="89" t="s">
        <v>632</v>
      </c>
      <c r="E1178" s="89" t="s">
        <v>2409</v>
      </c>
      <c r="F1178" s="89">
        <v>75.959999999999994</v>
      </c>
      <c r="G1178" s="57">
        <f t="shared" si="285"/>
        <v>0.2</v>
      </c>
      <c r="H1178" s="116">
        <f t="shared" si="284"/>
        <v>60.767999999999994</v>
      </c>
      <c r="I1178" s="93"/>
      <c r="J1178" s="129"/>
      <c r="K1178" s="129"/>
      <c r="L1178" s="139" t="s">
        <v>24</v>
      </c>
      <c r="M1178" s="129" t="s">
        <v>24</v>
      </c>
      <c r="N1178" s="150" t="s">
        <v>164</v>
      </c>
      <c r="O1178" s="153" t="s">
        <v>165</v>
      </c>
      <c r="P1178" s="192" t="s">
        <v>166</v>
      </c>
      <c r="Q1178" s="265" t="s">
        <v>2409</v>
      </c>
      <c r="R1178" s="261" t="s">
        <v>2410</v>
      </c>
      <c r="S1178" s="182">
        <v>1</v>
      </c>
      <c r="T1178" s="183" t="s">
        <v>632</v>
      </c>
      <c r="U1178" s="183" t="s">
        <v>2409</v>
      </c>
      <c r="V1178" s="183">
        <v>75.959999999999994</v>
      </c>
      <c r="W1178" s="227">
        <f t="shared" si="286"/>
        <v>0.2</v>
      </c>
      <c r="X1178" s="116">
        <f t="shared" si="271"/>
        <v>60.767999999999994</v>
      </c>
      <c r="Y1178" s="93"/>
      <c r="Z1178" s="129"/>
      <c r="AA1178" s="129"/>
      <c r="AB1178" s="139" t="s">
        <v>24</v>
      </c>
      <c r="AC1178" s="129" t="s">
        <v>24</v>
      </c>
      <c r="AD1178" s="150" t="s">
        <v>164</v>
      </c>
      <c r="AE1178" s="153" t="s">
        <v>165</v>
      </c>
      <c r="AF1178" s="192" t="s">
        <v>166</v>
      </c>
    </row>
    <row r="1179" spans="1:32">
      <c r="A1179" s="191" t="s">
        <v>2411</v>
      </c>
      <c r="B1179" s="19" t="s">
        <v>2412</v>
      </c>
      <c r="C1179" s="56">
        <v>1</v>
      </c>
      <c r="D1179" s="85" t="s">
        <v>1660</v>
      </c>
      <c r="E1179" s="165" t="s">
        <v>2411</v>
      </c>
      <c r="F1179" s="85">
        <v>5999</v>
      </c>
      <c r="G1179" s="32">
        <f t="shared" ref="G1179:G1180" si="291">rv_10</f>
        <v>0.1</v>
      </c>
      <c r="H1179" s="68">
        <f t="shared" ref="H1179:H1180" si="292">F1179-(F1179*G1179)</f>
        <v>5399.1</v>
      </c>
      <c r="I1179" s="68"/>
      <c r="J1179" s="24"/>
      <c r="K1179" s="24"/>
      <c r="L1179" s="136" t="s">
        <v>24</v>
      </c>
      <c r="M1179" s="128">
        <v>4.17</v>
      </c>
      <c r="N1179" s="151" t="s">
        <v>164</v>
      </c>
      <c r="O1179" s="20" t="s">
        <v>165</v>
      </c>
      <c r="P1179" s="192" t="s">
        <v>166</v>
      </c>
      <c r="Q1179" s="266" t="s">
        <v>2411</v>
      </c>
      <c r="R1179" s="40" t="s">
        <v>2412</v>
      </c>
      <c r="S1179" s="64">
        <v>1</v>
      </c>
      <c r="T1179" s="87" t="s">
        <v>1660</v>
      </c>
      <c r="U1179" s="247" t="s">
        <v>2411</v>
      </c>
      <c r="V1179" s="87">
        <v>5999</v>
      </c>
      <c r="W1179" s="48">
        <f t="shared" ref="W1179:W1180" si="293">rv_10</f>
        <v>0.1</v>
      </c>
      <c r="X1179" s="68">
        <f t="shared" si="271"/>
        <v>5399.1</v>
      </c>
      <c r="Y1179" s="68"/>
      <c r="Z1179" s="24"/>
      <c r="AA1179" s="24"/>
      <c r="AB1179" s="136" t="s">
        <v>24</v>
      </c>
      <c r="AC1179" s="128">
        <v>4.17</v>
      </c>
      <c r="AD1179" s="150" t="s">
        <v>164</v>
      </c>
      <c r="AE1179" s="153" t="s">
        <v>165</v>
      </c>
      <c r="AF1179" s="192" t="s">
        <v>166</v>
      </c>
    </row>
    <row r="1180" spans="1:32">
      <c r="A1180" s="191" t="s">
        <v>2413</v>
      </c>
      <c r="B1180" s="19" t="s">
        <v>2414</v>
      </c>
      <c r="C1180" s="56">
        <v>1</v>
      </c>
      <c r="D1180" s="85" t="s">
        <v>1660</v>
      </c>
      <c r="E1180" s="165" t="s">
        <v>2413</v>
      </c>
      <c r="F1180" s="85">
        <v>3999</v>
      </c>
      <c r="G1180" s="32">
        <f t="shared" si="291"/>
        <v>0.1</v>
      </c>
      <c r="H1180" s="68">
        <f t="shared" si="292"/>
        <v>3599.1</v>
      </c>
      <c r="I1180" s="68"/>
      <c r="J1180" s="24"/>
      <c r="K1180" s="24"/>
      <c r="L1180" s="136" t="s">
        <v>24</v>
      </c>
      <c r="M1180" s="128">
        <v>4.17</v>
      </c>
      <c r="N1180" s="151" t="s">
        <v>164</v>
      </c>
      <c r="O1180" s="20" t="s">
        <v>165</v>
      </c>
      <c r="P1180" s="192" t="s">
        <v>166</v>
      </c>
      <c r="Q1180" s="266" t="s">
        <v>2413</v>
      </c>
      <c r="R1180" s="40" t="s">
        <v>2414</v>
      </c>
      <c r="S1180" s="64">
        <v>1</v>
      </c>
      <c r="T1180" s="87" t="s">
        <v>1660</v>
      </c>
      <c r="U1180" s="247" t="s">
        <v>2413</v>
      </c>
      <c r="V1180" s="87">
        <v>3999</v>
      </c>
      <c r="W1180" s="48">
        <f t="shared" si="293"/>
        <v>0.1</v>
      </c>
      <c r="X1180" s="68">
        <f t="shared" si="271"/>
        <v>3599.1</v>
      </c>
      <c r="Y1180" s="68"/>
      <c r="Z1180" s="24"/>
      <c r="AA1180" s="24"/>
      <c r="AB1180" s="136" t="s">
        <v>24</v>
      </c>
      <c r="AC1180" s="128">
        <v>4.17</v>
      </c>
      <c r="AD1180" s="150" t="s">
        <v>164</v>
      </c>
      <c r="AE1180" s="153" t="s">
        <v>165</v>
      </c>
      <c r="AF1180" s="192" t="s">
        <v>166</v>
      </c>
    </row>
    <row r="1181" spans="1:32">
      <c r="A1181" s="22" t="s">
        <v>2628</v>
      </c>
      <c r="B1181" s="67" t="s">
        <v>2629</v>
      </c>
      <c r="C1181" s="55">
        <v>1</v>
      </c>
      <c r="D1181" s="89" t="s">
        <v>2630</v>
      </c>
      <c r="E1181" s="89" t="s">
        <v>2628</v>
      </c>
      <c r="F1181" s="89">
        <v>24.99</v>
      </c>
      <c r="G1181" s="57">
        <f t="shared" ref="G1181:G1187" si="294">rv_20</f>
        <v>0.2</v>
      </c>
      <c r="H1181" s="116">
        <f t="shared" ref="H1181" si="295">F1181-(F1181*G1181)</f>
        <v>19.991999999999997</v>
      </c>
      <c r="I1181" s="93"/>
      <c r="J1181" s="129"/>
      <c r="K1181" s="129"/>
      <c r="L1181" s="139" t="s">
        <v>24</v>
      </c>
      <c r="M1181" s="129" t="s">
        <v>24</v>
      </c>
      <c r="N1181" s="150" t="s">
        <v>164</v>
      </c>
      <c r="O1181" s="153" t="s">
        <v>165</v>
      </c>
      <c r="P1181" s="192" t="s">
        <v>166</v>
      </c>
      <c r="Q1181" s="212"/>
    </row>
    <row r="1182" spans="1:32">
      <c r="A1182" s="22" t="s">
        <v>2152</v>
      </c>
      <c r="B1182" s="67" t="s">
        <v>2153</v>
      </c>
      <c r="C1182" s="55">
        <v>1</v>
      </c>
      <c r="D1182" s="89" t="s">
        <v>185</v>
      </c>
      <c r="E1182" s="89" t="s">
        <v>2152</v>
      </c>
      <c r="F1182" s="89">
        <v>64</v>
      </c>
      <c r="G1182" s="57">
        <f t="shared" si="294"/>
        <v>0.2</v>
      </c>
      <c r="H1182" s="116">
        <f t="shared" ref="H1182:H1185" si="296">F1182-(F1182*G1182)</f>
        <v>51.2</v>
      </c>
      <c r="I1182" s="93"/>
      <c r="J1182" s="129"/>
      <c r="K1182" s="129"/>
      <c r="L1182" s="139" t="s">
        <v>24</v>
      </c>
      <c r="M1182" s="129" t="s">
        <v>24</v>
      </c>
      <c r="N1182" s="150" t="s">
        <v>164</v>
      </c>
      <c r="O1182" s="153" t="s">
        <v>165</v>
      </c>
      <c r="P1182" s="192" t="s">
        <v>166</v>
      </c>
      <c r="Q1182" s="212"/>
    </row>
    <row r="1183" spans="1:32">
      <c r="A1183" s="22" t="s">
        <v>2154</v>
      </c>
      <c r="B1183" s="67" t="s">
        <v>2155</v>
      </c>
      <c r="C1183" s="55">
        <v>1</v>
      </c>
      <c r="D1183" s="89" t="s">
        <v>185</v>
      </c>
      <c r="E1183" s="89" t="s">
        <v>2154</v>
      </c>
      <c r="F1183" s="89">
        <v>84</v>
      </c>
      <c r="G1183" s="57">
        <f t="shared" si="294"/>
        <v>0.2</v>
      </c>
      <c r="H1183" s="116">
        <f t="shared" si="296"/>
        <v>67.2</v>
      </c>
      <c r="I1183" s="93"/>
      <c r="J1183" s="129"/>
      <c r="K1183" s="129"/>
      <c r="L1183" s="139" t="s">
        <v>24</v>
      </c>
      <c r="M1183" s="129" t="s">
        <v>24</v>
      </c>
      <c r="N1183" s="150" t="s">
        <v>164</v>
      </c>
      <c r="O1183" s="153" t="s">
        <v>165</v>
      </c>
      <c r="P1183" s="192" t="s">
        <v>166</v>
      </c>
      <c r="Q1183" s="212"/>
    </row>
    <row r="1184" spans="1:32">
      <c r="A1184" s="22" t="s">
        <v>2633</v>
      </c>
      <c r="B1184" s="67" t="s">
        <v>2634</v>
      </c>
      <c r="C1184" s="55">
        <v>1</v>
      </c>
      <c r="D1184" s="89" t="s">
        <v>2635</v>
      </c>
      <c r="E1184" s="89" t="s">
        <v>2633</v>
      </c>
      <c r="F1184" s="89">
        <v>15</v>
      </c>
      <c r="G1184" s="57">
        <f t="shared" si="294"/>
        <v>0.2</v>
      </c>
      <c r="H1184" s="116">
        <f t="shared" si="296"/>
        <v>12</v>
      </c>
      <c r="I1184" s="93"/>
      <c r="J1184" s="129"/>
      <c r="K1184" s="129"/>
      <c r="L1184" s="139" t="s">
        <v>24</v>
      </c>
      <c r="M1184" s="129">
        <v>0.02</v>
      </c>
      <c r="N1184" s="150" t="s">
        <v>164</v>
      </c>
      <c r="O1184" s="153" t="s">
        <v>165</v>
      </c>
      <c r="P1184" s="192" t="s">
        <v>166</v>
      </c>
      <c r="Q1184" s="212"/>
    </row>
    <row r="1185" spans="1:17">
      <c r="A1185" s="22" t="s">
        <v>2636</v>
      </c>
      <c r="B1185" s="67" t="s">
        <v>2637</v>
      </c>
      <c r="C1185" s="55">
        <v>1</v>
      </c>
      <c r="D1185" s="89" t="s">
        <v>2635</v>
      </c>
      <c r="E1185" s="89" t="s">
        <v>2636</v>
      </c>
      <c r="F1185" s="89">
        <v>39</v>
      </c>
      <c r="G1185" s="57">
        <f t="shared" si="294"/>
        <v>0.2</v>
      </c>
      <c r="H1185" s="116">
        <f t="shared" si="296"/>
        <v>31.2</v>
      </c>
      <c r="I1185" s="93"/>
      <c r="J1185" s="129"/>
      <c r="K1185" s="129"/>
      <c r="L1185" s="139" t="s">
        <v>24</v>
      </c>
      <c r="M1185" s="129">
        <v>0.1</v>
      </c>
      <c r="N1185" s="150" t="s">
        <v>164</v>
      </c>
      <c r="O1185" s="153" t="s">
        <v>165</v>
      </c>
      <c r="P1185" s="192" t="s">
        <v>166</v>
      </c>
      <c r="Q1185" s="212"/>
    </row>
    <row r="1186" spans="1:17">
      <c r="A1186" s="22" t="s">
        <v>2642</v>
      </c>
      <c r="B1186" s="67" t="s">
        <v>2647</v>
      </c>
      <c r="C1186" s="55">
        <v>1</v>
      </c>
      <c r="D1186" s="89" t="s">
        <v>2650</v>
      </c>
      <c r="E1186" s="89" t="s">
        <v>2642</v>
      </c>
      <c r="F1186" s="89">
        <v>49.92</v>
      </c>
      <c r="G1186" s="57">
        <f t="shared" si="294"/>
        <v>0.2</v>
      </c>
      <c r="H1186" s="116">
        <f t="shared" ref="H1186" si="297">F1186-(F1186*G1186)</f>
        <v>39.936</v>
      </c>
      <c r="I1186" s="93"/>
      <c r="J1186" s="129"/>
      <c r="K1186" s="129"/>
      <c r="L1186" s="139" t="s">
        <v>24</v>
      </c>
      <c r="M1186" s="129">
        <v>0.1</v>
      </c>
      <c r="N1186" s="150" t="s">
        <v>164</v>
      </c>
      <c r="O1186" s="153" t="s">
        <v>165</v>
      </c>
      <c r="P1186" s="192" t="s">
        <v>166</v>
      </c>
      <c r="Q1186" s="212"/>
    </row>
    <row r="1187" spans="1:17">
      <c r="A1187" s="22" t="s">
        <v>2648</v>
      </c>
      <c r="B1187" s="67" t="s">
        <v>2649</v>
      </c>
      <c r="C1187" s="55">
        <v>1</v>
      </c>
      <c r="D1187" s="89" t="s">
        <v>622</v>
      </c>
      <c r="E1187" s="203" t="s">
        <v>2648</v>
      </c>
      <c r="F1187" s="270">
        <v>41.3</v>
      </c>
      <c r="G1187" s="57">
        <f t="shared" si="294"/>
        <v>0.2</v>
      </c>
      <c r="H1187" s="116">
        <f t="shared" ref="H1187" si="298">F1187-(F1187*G1187)</f>
        <v>33.04</v>
      </c>
      <c r="I1187" s="93"/>
      <c r="J1187" s="129"/>
      <c r="K1187" s="129"/>
      <c r="L1187" s="139" t="s">
        <v>24</v>
      </c>
      <c r="M1187" s="129">
        <v>0.1</v>
      </c>
      <c r="N1187" s="150" t="s">
        <v>164</v>
      </c>
      <c r="O1187" s="153" t="s">
        <v>165</v>
      </c>
      <c r="P1187" s="192" t="s">
        <v>166</v>
      </c>
      <c r="Q1187" s="212"/>
    </row>
    <row r="1045607" spans="1:17">
      <c r="A1045607" s="33"/>
      <c r="Q1045607" s="33"/>
    </row>
    <row r="1045608" spans="1:17">
      <c r="A1045608" s="33"/>
      <c r="Q1045608" s="33"/>
    </row>
    <row r="1045609" spans="1:17">
      <c r="A1045609" s="33"/>
      <c r="Q1045609" s="33"/>
    </row>
    <row r="1045610" spans="1:17">
      <c r="A1045610" s="33"/>
      <c r="Q1045610" s="33"/>
    </row>
    <row r="1045611" spans="1:17">
      <c r="A1045611" s="33"/>
      <c r="Q1045611" s="33"/>
    </row>
    <row r="1045612" spans="1:17">
      <c r="A1045612" s="33"/>
      <c r="Q1045612" s="33"/>
    </row>
    <row r="1045613" spans="1:17">
      <c r="A1045613" s="33"/>
      <c r="Q1045613" s="33"/>
    </row>
    <row r="1045614" spans="1:17">
      <c r="A1045614" s="33"/>
      <c r="Q1045614" s="33"/>
    </row>
    <row r="1045615" spans="1:17">
      <c r="A1045615" s="33"/>
      <c r="Q1045615" s="33"/>
    </row>
    <row r="1045616" spans="1:17">
      <c r="A1045616" s="33"/>
      <c r="Q1045616" s="33"/>
    </row>
    <row r="1045617" spans="1:17">
      <c r="A1045617" s="33"/>
      <c r="Q1045617" s="33"/>
    </row>
    <row r="1045618" spans="1:17">
      <c r="A1045618" s="33"/>
      <c r="Q1045618" s="33"/>
    </row>
    <row r="1045619" spans="1:17">
      <c r="A1045619" s="33"/>
      <c r="Q1045619" s="33"/>
    </row>
    <row r="1045620" spans="1:17">
      <c r="A1045620" s="33"/>
      <c r="Q1045620" s="33"/>
    </row>
    <row r="1045621" spans="1:17">
      <c r="A1045621" s="33"/>
      <c r="Q1045621" s="33"/>
    </row>
    <row r="1045622" spans="1:17">
      <c r="A1045622" s="33"/>
      <c r="Q1045622" s="33"/>
    </row>
    <row r="1045623" spans="1:17">
      <c r="A1045623" s="33"/>
      <c r="Q1045623" s="33"/>
    </row>
    <row r="1045624" spans="1:17">
      <c r="A1045624" s="33"/>
      <c r="Q1045624" s="33"/>
    </row>
    <row r="1045625" spans="1:17">
      <c r="A1045625" s="33"/>
      <c r="Q1045625" s="33"/>
    </row>
    <row r="1045626" spans="1:17">
      <c r="A1045626" s="33"/>
      <c r="Q1045626" s="33"/>
    </row>
    <row r="1045627" spans="1:17">
      <c r="A1045627" s="33"/>
      <c r="Q1045627" s="33"/>
    </row>
    <row r="1045628" spans="1:17">
      <c r="A1045628" s="33"/>
      <c r="Q1045628" s="33"/>
    </row>
    <row r="1045629" spans="1:17">
      <c r="A1045629" s="33"/>
      <c r="Q1045629" s="33"/>
    </row>
    <row r="1045630" spans="1:17">
      <c r="A1045630" s="33"/>
      <c r="Q1045630" s="33"/>
    </row>
    <row r="1045631" spans="1:17">
      <c r="A1045631" s="33"/>
      <c r="Q1045631" s="33"/>
    </row>
    <row r="1045632" spans="1:17">
      <c r="A1045632" s="33"/>
      <c r="Q1045632" s="33"/>
    </row>
    <row r="1045633" spans="1:17">
      <c r="A1045633" s="33"/>
      <c r="Q1045633" s="33"/>
    </row>
    <row r="1045634" spans="1:17">
      <c r="A1045634" s="33"/>
      <c r="Q1045634" s="33"/>
    </row>
    <row r="1045635" spans="1:17">
      <c r="A1045635" s="33"/>
      <c r="Q1045635" s="33"/>
    </row>
    <row r="1045636" spans="1:17">
      <c r="A1045636" s="33"/>
      <c r="Q1045636" s="33"/>
    </row>
    <row r="1045637" spans="1:17">
      <c r="A1045637" s="33"/>
      <c r="Q1045637" s="33"/>
    </row>
    <row r="1045638" spans="1:17">
      <c r="A1045638" s="33"/>
      <c r="Q1045638" s="33"/>
    </row>
    <row r="1045639" spans="1:17">
      <c r="A1045639" s="33"/>
      <c r="Q1045639" s="33"/>
    </row>
    <row r="1045640" spans="1:17">
      <c r="A1045640" s="33"/>
      <c r="Q1045640" s="33"/>
    </row>
    <row r="1045641" spans="1:17">
      <c r="A1045641" s="33"/>
      <c r="Q1045641" s="33"/>
    </row>
    <row r="1045642" spans="1:17">
      <c r="A1045642" s="33"/>
      <c r="Q1045642" s="33"/>
    </row>
    <row r="1045643" spans="1:17">
      <c r="A1045643" s="33"/>
      <c r="Q1045643" s="33"/>
    </row>
    <row r="1045644" spans="1:17">
      <c r="A1045644" s="33"/>
      <c r="Q1045644" s="33"/>
    </row>
    <row r="1045645" spans="1:17">
      <c r="A1045645" s="33"/>
      <c r="Q1045645" s="33"/>
    </row>
    <row r="1045646" spans="1:17">
      <c r="A1045646" s="33"/>
      <c r="Q1045646" s="33"/>
    </row>
    <row r="1045647" spans="1:17">
      <c r="A1045647" s="33"/>
      <c r="Q1045647" s="33"/>
    </row>
    <row r="1045648" spans="1:17">
      <c r="A1045648" s="33"/>
      <c r="Q1045648" s="33"/>
    </row>
    <row r="1045649" spans="1:17">
      <c r="A1045649" s="33"/>
      <c r="Q1045649" s="33"/>
    </row>
    <row r="1045650" spans="1:17">
      <c r="A1045650" s="33"/>
      <c r="Q1045650" s="33"/>
    </row>
    <row r="1045651" spans="1:17">
      <c r="A1045651" s="33"/>
      <c r="Q1045651" s="33"/>
    </row>
    <row r="1045652" spans="1:17">
      <c r="A1045652" s="33"/>
      <c r="Q1045652" s="33"/>
    </row>
    <row r="1045653" spans="1:17">
      <c r="A1045653" s="33"/>
      <c r="Q1045653" s="33"/>
    </row>
    <row r="1045654" spans="1:17">
      <c r="A1045654" s="33"/>
      <c r="Q1045654" s="33"/>
    </row>
    <row r="1045655" spans="1:17">
      <c r="A1045655" s="33"/>
      <c r="Q1045655" s="33"/>
    </row>
    <row r="1045656" spans="1:17">
      <c r="A1045656" s="33"/>
      <c r="Q1045656" s="33"/>
    </row>
    <row r="1045657" spans="1:17">
      <c r="A1045657" s="33"/>
      <c r="Q1045657" s="33"/>
    </row>
    <row r="1045658" spans="1:17">
      <c r="A1045658" s="33"/>
      <c r="Q1045658" s="33"/>
    </row>
    <row r="1045659" spans="1:17">
      <c r="A1045659" s="33"/>
      <c r="Q1045659" s="33"/>
    </row>
    <row r="1045660" spans="1:17">
      <c r="A1045660" s="33"/>
      <c r="Q1045660" s="33"/>
    </row>
    <row r="1045661" spans="1:17">
      <c r="A1045661" s="33"/>
      <c r="Q1045661" s="33"/>
    </row>
    <row r="1045662" spans="1:17">
      <c r="A1045662" s="33"/>
      <c r="Q1045662" s="33"/>
    </row>
    <row r="1045663" spans="1:17">
      <c r="A1045663" s="33"/>
      <c r="Q1045663" s="33"/>
    </row>
    <row r="1045664" spans="1:17">
      <c r="A1045664" s="33"/>
      <c r="Q1045664" s="33"/>
    </row>
    <row r="1045665" spans="1:17">
      <c r="A1045665" s="33"/>
      <c r="Q1045665" s="33"/>
    </row>
    <row r="1045666" spans="1:17">
      <c r="A1045666" s="33"/>
      <c r="Q1045666" s="33"/>
    </row>
    <row r="1045667" spans="1:17">
      <c r="A1045667" s="33"/>
      <c r="Q1045667" s="33"/>
    </row>
    <row r="1045668" spans="1:17">
      <c r="A1045668" s="33"/>
      <c r="Q1045668" s="33"/>
    </row>
    <row r="1045669" spans="1:17">
      <c r="A1045669" s="33"/>
      <c r="Q1045669" s="33"/>
    </row>
    <row r="1045670" spans="1:17">
      <c r="A1045670" s="33"/>
      <c r="Q1045670" s="33"/>
    </row>
    <row r="1045671" spans="1:17">
      <c r="A1045671" s="33"/>
      <c r="Q1045671" s="33"/>
    </row>
    <row r="1045672" spans="1:17">
      <c r="A1045672" s="33"/>
      <c r="Q1045672" s="33"/>
    </row>
    <row r="1045673" spans="1:17">
      <c r="A1045673" s="33"/>
      <c r="Q1045673" s="33"/>
    </row>
    <row r="1045674" spans="1:17">
      <c r="A1045674" s="33"/>
      <c r="Q1045674" s="33"/>
    </row>
    <row r="1045675" spans="1:17">
      <c r="A1045675" s="33"/>
      <c r="Q1045675" s="33"/>
    </row>
    <row r="1045676" spans="1:17">
      <c r="A1045676" s="33"/>
      <c r="Q1045676" s="33"/>
    </row>
    <row r="1045677" spans="1:17">
      <c r="A1045677" s="33"/>
      <c r="Q1045677" s="33"/>
    </row>
    <row r="1045678" spans="1:17">
      <c r="A1045678" s="33"/>
      <c r="Q1045678" s="33"/>
    </row>
    <row r="1045679" spans="1:17">
      <c r="A1045679" s="33"/>
      <c r="Q1045679" s="33"/>
    </row>
    <row r="1045680" spans="1:17">
      <c r="A1045680" s="33"/>
      <c r="Q1045680" s="33"/>
    </row>
    <row r="1045681" spans="1:17">
      <c r="A1045681" s="33"/>
      <c r="Q1045681" s="33"/>
    </row>
    <row r="1045682" spans="1:17">
      <c r="A1045682" s="33"/>
      <c r="Q1045682" s="33"/>
    </row>
    <row r="1045683" spans="1:17">
      <c r="A1045683" s="33"/>
      <c r="Q1045683" s="33"/>
    </row>
    <row r="1045684" spans="1:17">
      <c r="A1045684" s="33"/>
      <c r="Q1045684" s="33"/>
    </row>
    <row r="1045685" spans="1:17">
      <c r="A1045685" s="33"/>
      <c r="Q1045685" s="33"/>
    </row>
    <row r="1045686" spans="1:17">
      <c r="A1045686" s="33"/>
      <c r="Q1045686" s="33"/>
    </row>
    <row r="1045687" spans="1:17">
      <c r="A1045687" s="33"/>
      <c r="Q1045687" s="33"/>
    </row>
    <row r="1045688" spans="1:17">
      <c r="A1045688" s="33"/>
      <c r="Q1045688" s="33"/>
    </row>
    <row r="1045689" spans="1:17">
      <c r="A1045689" s="33"/>
      <c r="Q1045689" s="33"/>
    </row>
    <row r="1045690" spans="1:17">
      <c r="A1045690" s="33"/>
      <c r="Q1045690" s="33"/>
    </row>
    <row r="1045691" spans="1:17">
      <c r="A1045691" s="33"/>
      <c r="Q1045691" s="33"/>
    </row>
    <row r="1045692" spans="1:17">
      <c r="A1045692" s="33"/>
      <c r="Q1045692" s="33"/>
    </row>
    <row r="1045693" spans="1:17">
      <c r="A1045693" s="33"/>
      <c r="Q1045693" s="33"/>
    </row>
    <row r="1045694" spans="1:17">
      <c r="A1045694" s="33"/>
      <c r="Q1045694" s="33"/>
    </row>
    <row r="1045695" spans="1:17">
      <c r="A1045695" s="33"/>
      <c r="Q1045695" s="33"/>
    </row>
    <row r="1045696" spans="1:17">
      <c r="A1045696" s="33"/>
      <c r="Q1045696" s="33"/>
    </row>
    <row r="1045697" spans="1:17">
      <c r="A1045697" s="33"/>
      <c r="Q1045697" s="33"/>
    </row>
    <row r="1045698" spans="1:17">
      <c r="A1045698" s="33"/>
      <c r="Q1045698" s="33"/>
    </row>
    <row r="1045699" spans="1:17">
      <c r="A1045699" s="33"/>
      <c r="Q1045699" s="33"/>
    </row>
    <row r="1045700" spans="1:17">
      <c r="A1045700" s="33"/>
      <c r="Q1045700" s="33"/>
    </row>
    <row r="1045701" spans="1:17">
      <c r="A1045701" s="33"/>
      <c r="Q1045701" s="33"/>
    </row>
    <row r="1045702" spans="1:17">
      <c r="A1045702" s="33"/>
      <c r="Q1045702" s="33"/>
    </row>
    <row r="1045703" spans="1:17">
      <c r="A1045703" s="33"/>
      <c r="Q1045703" s="33"/>
    </row>
    <row r="1045704" spans="1:17">
      <c r="A1045704" s="33"/>
      <c r="Q1045704" s="33"/>
    </row>
    <row r="1045705" spans="1:17">
      <c r="A1045705" s="33"/>
      <c r="Q1045705" s="33"/>
    </row>
    <row r="1045706" spans="1:17">
      <c r="A1045706" s="33"/>
      <c r="Q1045706" s="33"/>
    </row>
    <row r="1045707" spans="1:17">
      <c r="A1045707" s="33"/>
      <c r="Q1045707" s="33"/>
    </row>
    <row r="1045708" spans="1:17">
      <c r="A1045708" s="33"/>
      <c r="Q1045708" s="33"/>
    </row>
    <row r="1045709" spans="1:17">
      <c r="A1045709" s="33"/>
      <c r="Q1045709" s="33"/>
    </row>
    <row r="1045710" spans="1:17">
      <c r="A1045710" s="33"/>
      <c r="Q1045710" s="33"/>
    </row>
    <row r="1045711" spans="1:17">
      <c r="A1045711" s="33"/>
      <c r="Q1045711" s="33"/>
    </row>
    <row r="1045712" spans="1:17">
      <c r="A1045712" s="33"/>
      <c r="Q1045712" s="33"/>
    </row>
    <row r="1045713" spans="1:17">
      <c r="A1045713" s="33"/>
      <c r="Q1045713" s="33"/>
    </row>
    <row r="1045714" spans="1:17">
      <c r="A1045714" s="33"/>
      <c r="Q1045714" s="33"/>
    </row>
    <row r="1045715" spans="1:17">
      <c r="A1045715" s="33"/>
      <c r="Q1045715" s="33"/>
    </row>
    <row r="1045716" spans="1:17">
      <c r="A1045716" s="33"/>
      <c r="Q1045716" s="33"/>
    </row>
    <row r="1045717" spans="1:17">
      <c r="A1045717" s="33"/>
      <c r="Q1045717" s="33"/>
    </row>
    <row r="1045718" spans="1:17">
      <c r="A1045718" s="33"/>
      <c r="Q1045718" s="33"/>
    </row>
    <row r="1045719" spans="1:17">
      <c r="A1045719" s="33"/>
      <c r="Q1045719" s="33"/>
    </row>
    <row r="1045720" spans="1:17">
      <c r="A1045720" s="33"/>
      <c r="Q1045720" s="33"/>
    </row>
    <row r="1045721" spans="1:17">
      <c r="A1045721" s="33"/>
      <c r="Q1045721" s="33"/>
    </row>
    <row r="1045722" spans="1:17">
      <c r="A1045722" s="33"/>
      <c r="Q1045722" s="33"/>
    </row>
    <row r="1045723" spans="1:17">
      <c r="A1045723" s="33"/>
      <c r="Q1045723" s="33"/>
    </row>
    <row r="1045724" spans="1:17">
      <c r="A1045724" s="33"/>
      <c r="Q1045724" s="33"/>
    </row>
    <row r="1045725" spans="1:17">
      <c r="A1045725" s="33"/>
      <c r="Q1045725" s="33"/>
    </row>
    <row r="1045726" spans="1:17">
      <c r="A1045726" s="33"/>
      <c r="Q1045726" s="33"/>
    </row>
    <row r="1045727" spans="1:17">
      <c r="A1045727" s="33"/>
      <c r="Q1045727" s="33"/>
    </row>
    <row r="1045728" spans="1:17">
      <c r="A1045728" s="33"/>
      <c r="Q1045728" s="33"/>
    </row>
    <row r="1045729" spans="1:17">
      <c r="A1045729" s="33"/>
      <c r="Q1045729" s="33"/>
    </row>
    <row r="1045730" spans="1:17">
      <c r="A1045730" s="33"/>
      <c r="Q1045730" s="33"/>
    </row>
    <row r="1045731" spans="1:17">
      <c r="A1045731" s="33"/>
      <c r="Q1045731" s="33"/>
    </row>
    <row r="1045732" spans="1:17">
      <c r="A1045732" s="33"/>
      <c r="Q1045732" s="33"/>
    </row>
    <row r="1045733" spans="1:17">
      <c r="A1045733" s="33"/>
      <c r="Q1045733" s="33"/>
    </row>
    <row r="1045734" spans="1:17">
      <c r="A1045734" s="33"/>
      <c r="Q1045734" s="33"/>
    </row>
    <row r="1045735" spans="1:17">
      <c r="A1045735" s="33"/>
      <c r="Q1045735" s="33"/>
    </row>
    <row r="1045736" spans="1:17">
      <c r="A1045736" s="33"/>
      <c r="Q1045736" s="33"/>
    </row>
    <row r="1045737" spans="1:17">
      <c r="A1045737" s="33"/>
      <c r="Q1045737" s="33"/>
    </row>
    <row r="1045738" spans="1:17">
      <c r="A1045738" s="33"/>
      <c r="Q1045738" s="33"/>
    </row>
    <row r="1045739" spans="1:17">
      <c r="A1045739" s="33"/>
      <c r="Q1045739" s="33"/>
    </row>
    <row r="1045740" spans="1:17">
      <c r="A1045740" s="33"/>
      <c r="Q1045740" s="33"/>
    </row>
    <row r="1045741" spans="1:17">
      <c r="A1045741" s="33"/>
      <c r="Q1045741" s="33"/>
    </row>
    <row r="1045742" spans="1:17">
      <c r="A1045742" s="33"/>
      <c r="Q1045742" s="33"/>
    </row>
    <row r="1045743" spans="1:17">
      <c r="A1045743" s="33"/>
      <c r="Q1045743" s="33"/>
    </row>
    <row r="1045744" spans="1:17">
      <c r="A1045744" s="33"/>
      <c r="Q1045744" s="33"/>
    </row>
    <row r="1045745" spans="1:17">
      <c r="A1045745" s="33"/>
      <c r="Q1045745" s="33"/>
    </row>
    <row r="1045746" spans="1:17">
      <c r="A1045746" s="33"/>
      <c r="Q1045746" s="33"/>
    </row>
    <row r="1045747" spans="1:17">
      <c r="A1045747" s="33"/>
      <c r="Q1045747" s="33"/>
    </row>
    <row r="1045748" spans="1:17">
      <c r="A1045748" s="33"/>
      <c r="Q1045748" s="33"/>
    </row>
    <row r="1045749" spans="1:17">
      <c r="A1045749" s="33"/>
      <c r="Q1045749" s="33"/>
    </row>
    <row r="1045750" spans="1:17">
      <c r="A1045750" s="33"/>
      <c r="Q1045750" s="33"/>
    </row>
    <row r="1045751" spans="1:17">
      <c r="A1045751" s="33"/>
      <c r="Q1045751" s="33"/>
    </row>
    <row r="1045752" spans="1:17">
      <c r="A1045752" s="33"/>
      <c r="Q1045752" s="33"/>
    </row>
    <row r="1045753" spans="1:17">
      <c r="A1045753" s="33"/>
      <c r="Q1045753" s="33"/>
    </row>
    <row r="1045754" spans="1:17">
      <c r="A1045754" s="33"/>
      <c r="Q1045754" s="33"/>
    </row>
    <row r="1045755" spans="1:17">
      <c r="A1045755" s="33"/>
      <c r="Q1045755" s="33"/>
    </row>
    <row r="1045756" spans="1:17">
      <c r="A1045756" s="33"/>
      <c r="Q1045756" s="33"/>
    </row>
    <row r="1045757" spans="1:17">
      <c r="A1045757" s="33"/>
      <c r="Q1045757" s="33"/>
    </row>
    <row r="1045758" spans="1:17">
      <c r="A1045758" s="33"/>
      <c r="Q1045758" s="33"/>
    </row>
    <row r="1045759" spans="1:17">
      <c r="A1045759" s="33"/>
      <c r="Q1045759" s="33"/>
    </row>
    <row r="1045760" spans="1:17">
      <c r="A1045760" s="33"/>
      <c r="Q1045760" s="33"/>
    </row>
    <row r="1045761" spans="1:17">
      <c r="A1045761" s="33"/>
      <c r="Q1045761" s="33"/>
    </row>
    <row r="1045762" spans="1:17">
      <c r="A1045762" s="33"/>
      <c r="Q1045762" s="33"/>
    </row>
    <row r="1045763" spans="1:17">
      <c r="A1045763" s="33"/>
      <c r="Q1045763" s="33"/>
    </row>
    <row r="1045764" spans="1:17">
      <c r="A1045764" s="33"/>
      <c r="Q1045764" s="33"/>
    </row>
    <row r="1045765" spans="1:17">
      <c r="A1045765" s="33"/>
      <c r="Q1045765" s="33"/>
    </row>
    <row r="1045766" spans="1:17">
      <c r="A1045766" s="33"/>
      <c r="Q1045766" s="33"/>
    </row>
    <row r="1045767" spans="1:17">
      <c r="A1045767" s="33"/>
      <c r="Q1045767" s="33"/>
    </row>
    <row r="1045768" spans="1:17">
      <c r="A1045768" s="33"/>
      <c r="Q1045768" s="33"/>
    </row>
    <row r="1045769" spans="1:17">
      <c r="A1045769" s="33"/>
      <c r="Q1045769" s="33"/>
    </row>
    <row r="1045770" spans="1:17">
      <c r="A1045770" s="33"/>
      <c r="Q1045770" s="33"/>
    </row>
    <row r="1045771" spans="1:17">
      <c r="A1045771" s="33"/>
      <c r="Q1045771" s="33"/>
    </row>
    <row r="1045772" spans="1:17">
      <c r="A1045772" s="33"/>
      <c r="Q1045772" s="33"/>
    </row>
    <row r="1045773" spans="1:17">
      <c r="A1045773" s="33"/>
      <c r="Q1045773" s="33"/>
    </row>
    <row r="1045774" spans="1:17">
      <c r="A1045774" s="33"/>
      <c r="Q1045774" s="33"/>
    </row>
    <row r="1045775" spans="1:17">
      <c r="A1045775" s="33"/>
      <c r="Q1045775" s="33"/>
    </row>
    <row r="1045776" spans="1:17">
      <c r="A1045776" s="33"/>
      <c r="Q1045776" s="33"/>
    </row>
    <row r="1045777" spans="1:17">
      <c r="A1045777" s="33"/>
      <c r="Q1045777" s="33"/>
    </row>
    <row r="1045778" spans="1:17">
      <c r="A1045778" s="33"/>
      <c r="Q1045778" s="33"/>
    </row>
    <row r="1045779" spans="1:17">
      <c r="A1045779" s="33"/>
      <c r="Q1045779" s="33"/>
    </row>
    <row r="1045780" spans="1:17">
      <c r="A1045780" s="33"/>
      <c r="Q1045780" s="33"/>
    </row>
    <row r="1045781" spans="1:17">
      <c r="A1045781" s="33"/>
      <c r="Q1045781" s="33"/>
    </row>
    <row r="1045782" spans="1:17">
      <c r="A1045782" s="33"/>
      <c r="Q1045782" s="33"/>
    </row>
    <row r="1045783" spans="1:17">
      <c r="A1045783" s="33"/>
      <c r="Q1045783" s="33"/>
    </row>
    <row r="1045784" spans="1:17">
      <c r="A1045784" s="33"/>
      <c r="Q1045784" s="33"/>
    </row>
    <row r="1045785" spans="1:17">
      <c r="A1045785" s="33"/>
      <c r="Q1045785" s="33"/>
    </row>
    <row r="1045786" spans="1:17">
      <c r="A1045786" s="33"/>
      <c r="Q1045786" s="33"/>
    </row>
    <row r="1045787" spans="1:17">
      <c r="A1045787" s="33"/>
      <c r="Q1045787" s="33"/>
    </row>
    <row r="1045788" spans="1:17">
      <c r="A1045788" s="33"/>
      <c r="Q1045788" s="33"/>
    </row>
    <row r="1045789" spans="1:17">
      <c r="A1045789" s="33"/>
      <c r="Q1045789" s="33"/>
    </row>
    <row r="1045790" spans="1:17">
      <c r="A1045790" s="33"/>
      <c r="Q1045790" s="33"/>
    </row>
    <row r="1045791" spans="1:17">
      <c r="A1045791" s="33"/>
      <c r="Q1045791" s="33"/>
    </row>
    <row r="1045792" spans="1:17">
      <c r="A1045792" s="33"/>
      <c r="Q1045792" s="33"/>
    </row>
    <row r="1045793" spans="1:17">
      <c r="A1045793" s="33"/>
      <c r="Q1045793" s="33"/>
    </row>
    <row r="1045794" spans="1:17">
      <c r="A1045794" s="33"/>
      <c r="Q1045794" s="33"/>
    </row>
    <row r="1045795" spans="1:17">
      <c r="A1045795" s="33"/>
      <c r="Q1045795" s="33"/>
    </row>
    <row r="1045796" spans="1:17">
      <c r="A1045796" s="33"/>
      <c r="Q1045796" s="33"/>
    </row>
    <row r="1045797" spans="1:17">
      <c r="A1045797" s="33"/>
      <c r="Q1045797" s="33"/>
    </row>
    <row r="1045798" spans="1:17">
      <c r="A1045798" s="33"/>
      <c r="Q1045798" s="33"/>
    </row>
    <row r="1045799" spans="1:17">
      <c r="A1045799" s="33"/>
      <c r="Q1045799" s="33"/>
    </row>
    <row r="1045800" spans="1:17">
      <c r="A1045800" s="33"/>
      <c r="Q1045800" s="33"/>
    </row>
    <row r="1045801" spans="1:17">
      <c r="A1045801" s="33"/>
      <c r="Q1045801" s="33"/>
    </row>
    <row r="1045802" spans="1:17">
      <c r="A1045802" s="33"/>
      <c r="Q1045802" s="33"/>
    </row>
    <row r="1045803" spans="1:17">
      <c r="A1045803" s="33"/>
      <c r="Q1045803" s="33"/>
    </row>
    <row r="1045804" spans="1:17">
      <c r="A1045804" s="33"/>
      <c r="Q1045804" s="33"/>
    </row>
    <row r="1045805" spans="1:17">
      <c r="A1045805" s="33"/>
      <c r="Q1045805" s="33"/>
    </row>
    <row r="1045806" spans="1:17">
      <c r="A1045806" s="33"/>
      <c r="Q1045806" s="33"/>
    </row>
    <row r="1045807" spans="1:17">
      <c r="A1045807" s="33"/>
      <c r="Q1045807" s="33"/>
    </row>
    <row r="1045808" spans="1:17">
      <c r="A1045808" s="33"/>
      <c r="Q1045808" s="33"/>
    </row>
    <row r="1045809" spans="1:17">
      <c r="A1045809" s="33"/>
      <c r="Q1045809" s="33"/>
    </row>
    <row r="1045810" spans="1:17">
      <c r="A1045810" s="33"/>
      <c r="Q1045810" s="33"/>
    </row>
    <row r="1045811" spans="1:17">
      <c r="A1045811" s="33"/>
      <c r="Q1045811" s="33"/>
    </row>
    <row r="1045812" spans="1:17">
      <c r="A1045812" s="33"/>
      <c r="Q1045812" s="33"/>
    </row>
    <row r="1045813" spans="1:17">
      <c r="A1045813" s="33"/>
      <c r="Q1045813" s="33"/>
    </row>
    <row r="1045814" spans="1:17">
      <c r="A1045814" s="33"/>
      <c r="Q1045814" s="33"/>
    </row>
    <row r="1045815" spans="1:17">
      <c r="A1045815" s="33"/>
      <c r="Q1045815" s="33"/>
    </row>
    <row r="1045816" spans="1:17">
      <c r="A1045816" s="33"/>
      <c r="Q1045816" s="33"/>
    </row>
    <row r="1045817" spans="1:17">
      <c r="A1045817" s="33"/>
      <c r="Q1045817" s="33"/>
    </row>
    <row r="1045818" spans="1:17">
      <c r="A1045818" s="33"/>
      <c r="Q1045818" s="33"/>
    </row>
    <row r="1045819" spans="1:17">
      <c r="A1045819" s="33"/>
      <c r="Q1045819" s="33"/>
    </row>
    <row r="1045820" spans="1:17">
      <c r="A1045820" s="33"/>
      <c r="Q1045820" s="33"/>
    </row>
    <row r="1045821" spans="1:17">
      <c r="A1045821" s="33"/>
      <c r="Q1045821" s="33"/>
    </row>
    <row r="1045822" spans="1:17">
      <c r="A1045822" s="33"/>
      <c r="Q1045822" s="33"/>
    </row>
    <row r="1045823" spans="1:17">
      <c r="A1045823" s="33"/>
      <c r="Q1045823" s="33"/>
    </row>
    <row r="1045824" spans="1:17">
      <c r="A1045824" s="33"/>
      <c r="Q1045824" s="33"/>
    </row>
    <row r="1045825" spans="1:17">
      <c r="A1045825" s="33"/>
      <c r="Q1045825" s="33"/>
    </row>
    <row r="1045826" spans="1:17">
      <c r="A1045826" s="33"/>
      <c r="Q1045826" s="33"/>
    </row>
    <row r="1045827" spans="1:17">
      <c r="A1045827" s="33"/>
      <c r="Q1045827" s="33"/>
    </row>
    <row r="1045828" spans="1:17">
      <c r="A1045828" s="33"/>
      <c r="Q1045828" s="33"/>
    </row>
    <row r="1045829" spans="1:17">
      <c r="A1045829" s="33"/>
      <c r="Q1045829" s="33"/>
    </row>
    <row r="1045830" spans="1:17">
      <c r="A1045830" s="33"/>
      <c r="Q1045830" s="33"/>
    </row>
    <row r="1045831" spans="1:17">
      <c r="A1045831" s="33"/>
      <c r="Q1045831" s="33"/>
    </row>
    <row r="1045832" spans="1:17">
      <c r="A1045832" s="33"/>
      <c r="Q1045832" s="33"/>
    </row>
    <row r="1045833" spans="1:17">
      <c r="A1045833" s="33"/>
      <c r="Q1045833" s="33"/>
    </row>
    <row r="1045834" spans="1:17">
      <c r="A1045834" s="33"/>
      <c r="Q1045834" s="33"/>
    </row>
    <row r="1045835" spans="1:17">
      <c r="A1045835" s="33"/>
      <c r="Q1045835" s="33"/>
    </row>
    <row r="1045836" spans="1:17">
      <c r="A1045836" s="33"/>
      <c r="Q1045836" s="33"/>
    </row>
    <row r="1045837" spans="1:17">
      <c r="A1045837" s="33"/>
      <c r="Q1045837" s="33"/>
    </row>
    <row r="1045838" spans="1:17">
      <c r="A1045838" s="33"/>
      <c r="Q1045838" s="33"/>
    </row>
    <row r="1045839" spans="1:17">
      <c r="A1045839" s="33"/>
      <c r="Q1045839" s="33"/>
    </row>
    <row r="1045840" spans="1:17">
      <c r="A1045840" s="33"/>
      <c r="Q1045840" s="33"/>
    </row>
    <row r="1045841" spans="1:17">
      <c r="A1045841" s="33"/>
      <c r="Q1045841" s="33"/>
    </row>
    <row r="1045842" spans="1:17">
      <c r="A1045842" s="33"/>
      <c r="Q1045842" s="33"/>
    </row>
    <row r="1045843" spans="1:17">
      <c r="A1045843" s="33"/>
      <c r="Q1045843" s="33"/>
    </row>
    <row r="1045844" spans="1:17">
      <c r="A1045844" s="33"/>
      <c r="Q1045844" s="33"/>
    </row>
    <row r="1045845" spans="1:17">
      <c r="A1045845" s="33"/>
      <c r="Q1045845" s="33"/>
    </row>
    <row r="1045846" spans="1:17">
      <c r="A1045846" s="33"/>
      <c r="Q1045846" s="33"/>
    </row>
    <row r="1045847" spans="1:17">
      <c r="A1045847" s="33"/>
      <c r="Q1045847" s="33"/>
    </row>
    <row r="1045848" spans="1:17">
      <c r="A1045848" s="33"/>
      <c r="Q1045848" s="33"/>
    </row>
    <row r="1045849" spans="1:17">
      <c r="A1045849" s="33"/>
      <c r="Q1045849" s="33"/>
    </row>
    <row r="1045850" spans="1:17">
      <c r="A1045850" s="33"/>
      <c r="Q1045850" s="33"/>
    </row>
    <row r="1045851" spans="1:17">
      <c r="A1045851" s="33"/>
      <c r="Q1045851" s="33"/>
    </row>
    <row r="1045852" spans="1:17">
      <c r="A1045852" s="33"/>
      <c r="Q1045852" s="33"/>
    </row>
    <row r="1045853" spans="1:17">
      <c r="A1045853" s="33"/>
      <c r="Q1045853" s="33"/>
    </row>
    <row r="1045854" spans="1:17">
      <c r="A1045854" s="33"/>
      <c r="Q1045854" s="33"/>
    </row>
    <row r="1045855" spans="1:17">
      <c r="A1045855" s="33"/>
      <c r="Q1045855" s="33"/>
    </row>
    <row r="1045856" spans="1:17">
      <c r="A1045856" s="33"/>
      <c r="Q1045856" s="33"/>
    </row>
    <row r="1045857" spans="1:17">
      <c r="A1045857" s="33"/>
      <c r="Q1045857" s="33"/>
    </row>
    <row r="1045858" spans="1:17">
      <c r="A1045858" s="33"/>
      <c r="Q1045858" s="33"/>
    </row>
    <row r="1045859" spans="1:17">
      <c r="A1045859" s="33"/>
      <c r="Q1045859" s="33"/>
    </row>
    <row r="1045860" spans="1:17">
      <c r="A1045860" s="33"/>
      <c r="Q1045860" s="33"/>
    </row>
    <row r="1045861" spans="1:17">
      <c r="A1045861" s="33"/>
      <c r="Q1045861" s="33"/>
    </row>
    <row r="1045862" spans="1:17">
      <c r="A1045862" s="33"/>
      <c r="Q1045862" s="33"/>
    </row>
    <row r="1045863" spans="1:17">
      <c r="A1045863" s="33"/>
      <c r="Q1045863" s="33"/>
    </row>
    <row r="1045864" spans="1:17">
      <c r="A1045864" s="33"/>
      <c r="Q1045864" s="33"/>
    </row>
    <row r="1045865" spans="1:17">
      <c r="A1045865" s="33"/>
      <c r="Q1045865" s="33"/>
    </row>
    <row r="1045866" spans="1:17">
      <c r="A1045866" s="33"/>
      <c r="Q1045866" s="33"/>
    </row>
    <row r="1045867" spans="1:17">
      <c r="A1045867" s="33"/>
      <c r="Q1045867" s="33"/>
    </row>
    <row r="1045868" spans="1:17">
      <c r="A1045868" s="33"/>
      <c r="Q1045868" s="33"/>
    </row>
    <row r="1045869" spans="1:17">
      <c r="A1045869" s="33"/>
      <c r="Q1045869" s="33"/>
    </row>
    <row r="1045870" spans="1:17">
      <c r="A1045870" s="33"/>
      <c r="Q1045870" s="33"/>
    </row>
    <row r="1045871" spans="1:17">
      <c r="A1045871" s="33"/>
      <c r="Q1045871" s="33"/>
    </row>
    <row r="1045872" spans="1:17">
      <c r="A1045872" s="33"/>
      <c r="Q1045872" s="33"/>
    </row>
    <row r="1045873" spans="1:17">
      <c r="A1045873" s="33"/>
      <c r="Q1045873" s="33"/>
    </row>
    <row r="1045874" spans="1:17">
      <c r="A1045874" s="33"/>
      <c r="Q1045874" s="33"/>
    </row>
    <row r="1045875" spans="1:17">
      <c r="A1045875" s="33"/>
      <c r="Q1045875" s="33"/>
    </row>
    <row r="1045876" spans="1:17">
      <c r="A1045876" s="33"/>
      <c r="Q1045876" s="33"/>
    </row>
    <row r="1045877" spans="1:17">
      <c r="A1045877" s="33"/>
      <c r="Q1045877" s="33"/>
    </row>
    <row r="1045878" spans="1:17">
      <c r="A1045878" s="33"/>
      <c r="Q1045878" s="33"/>
    </row>
    <row r="1045879" spans="1:17">
      <c r="A1045879" s="33"/>
      <c r="Q1045879" s="33"/>
    </row>
    <row r="1045880" spans="1:17">
      <c r="A1045880" s="33"/>
      <c r="Q1045880" s="33"/>
    </row>
    <row r="1045881" spans="1:17">
      <c r="A1045881" s="33"/>
      <c r="Q1045881" s="33"/>
    </row>
    <row r="1045882" spans="1:17">
      <c r="A1045882" s="33"/>
      <c r="Q1045882" s="33"/>
    </row>
    <row r="1045883" spans="1:17">
      <c r="A1045883" s="33"/>
      <c r="Q1045883" s="33"/>
    </row>
    <row r="1045884" spans="1:17">
      <c r="A1045884" s="33"/>
      <c r="Q1045884" s="33"/>
    </row>
    <row r="1045885" spans="1:17">
      <c r="A1045885" s="33"/>
      <c r="Q1045885" s="33"/>
    </row>
    <row r="1045886" spans="1:17">
      <c r="A1045886" s="33"/>
      <c r="Q1045886" s="33"/>
    </row>
    <row r="1045887" spans="1:17">
      <c r="A1045887" s="33"/>
      <c r="Q1045887" s="33"/>
    </row>
    <row r="1045888" spans="1:17">
      <c r="A1045888" s="33"/>
      <c r="Q1045888" s="33"/>
    </row>
    <row r="1045889" spans="1:17">
      <c r="A1045889" s="33"/>
      <c r="Q1045889" s="33"/>
    </row>
    <row r="1045890" spans="1:17">
      <c r="A1045890" s="33"/>
      <c r="Q1045890" s="33"/>
    </row>
    <row r="1045891" spans="1:17">
      <c r="A1045891" s="33"/>
      <c r="Q1045891" s="33"/>
    </row>
    <row r="1045892" spans="1:17">
      <c r="A1045892" s="33"/>
      <c r="Q1045892" s="33"/>
    </row>
    <row r="1045893" spans="1:17">
      <c r="A1045893" s="33"/>
      <c r="Q1045893" s="33"/>
    </row>
    <row r="1045894" spans="1:17">
      <c r="A1045894" s="33"/>
      <c r="Q1045894" s="33"/>
    </row>
    <row r="1045895" spans="1:17">
      <c r="A1045895" s="33"/>
      <c r="Q1045895" s="33"/>
    </row>
    <row r="1045896" spans="1:17">
      <c r="A1045896" s="33"/>
      <c r="Q1045896" s="33"/>
    </row>
    <row r="1045897" spans="1:17">
      <c r="A1045897" s="33"/>
      <c r="Q1045897" s="33"/>
    </row>
    <row r="1045898" spans="1:17">
      <c r="A1045898" s="33"/>
      <c r="Q1045898" s="33"/>
    </row>
    <row r="1045899" spans="1:17">
      <c r="A1045899" s="33"/>
      <c r="Q1045899" s="33"/>
    </row>
    <row r="1045900" spans="1:17">
      <c r="A1045900" s="33"/>
      <c r="Q1045900" s="33"/>
    </row>
    <row r="1045901" spans="1:17">
      <c r="A1045901" s="33"/>
      <c r="Q1045901" s="33"/>
    </row>
    <row r="1045902" spans="1:17">
      <c r="A1045902" s="33"/>
      <c r="Q1045902" s="33"/>
    </row>
    <row r="1045903" spans="1:17">
      <c r="A1045903" s="33"/>
      <c r="Q1045903" s="33"/>
    </row>
    <row r="1045904" spans="1:17">
      <c r="A1045904" s="33"/>
      <c r="Q1045904" s="33"/>
    </row>
    <row r="1045905" spans="1:17">
      <c r="A1045905" s="33"/>
      <c r="Q1045905" s="33"/>
    </row>
    <row r="1045906" spans="1:17">
      <c r="A1045906" s="33"/>
      <c r="Q1045906" s="33"/>
    </row>
    <row r="1045907" spans="1:17">
      <c r="A1045907" s="33"/>
      <c r="Q1045907" s="33"/>
    </row>
    <row r="1045908" spans="1:17">
      <c r="A1045908" s="33"/>
      <c r="Q1045908" s="33"/>
    </row>
    <row r="1045909" spans="1:17">
      <c r="A1045909" s="33"/>
      <c r="Q1045909" s="33"/>
    </row>
    <row r="1045910" spans="1:17">
      <c r="A1045910" s="33"/>
      <c r="Q1045910" s="33"/>
    </row>
    <row r="1045911" spans="1:17">
      <c r="A1045911" s="33"/>
      <c r="Q1045911" s="33"/>
    </row>
    <row r="1045912" spans="1:17">
      <c r="A1045912" s="33"/>
      <c r="Q1045912" s="33"/>
    </row>
    <row r="1045913" spans="1:17">
      <c r="A1045913" s="33"/>
      <c r="Q1045913" s="33"/>
    </row>
    <row r="1045914" spans="1:17">
      <c r="A1045914" s="33"/>
      <c r="Q1045914" s="33"/>
    </row>
    <row r="1045915" spans="1:17">
      <c r="A1045915" s="33"/>
      <c r="Q1045915" s="33"/>
    </row>
    <row r="1045916" spans="1:17">
      <c r="A1045916" s="33"/>
      <c r="Q1045916" s="33"/>
    </row>
    <row r="1045917" spans="1:17">
      <c r="A1045917" s="33"/>
      <c r="Q1045917" s="33"/>
    </row>
    <row r="1045918" spans="1:17">
      <c r="A1045918" s="33"/>
      <c r="Q1045918" s="33"/>
    </row>
    <row r="1045919" spans="1:17">
      <c r="A1045919" s="33"/>
      <c r="Q1045919" s="33"/>
    </row>
    <row r="1045920" spans="1:17">
      <c r="A1045920" s="33"/>
      <c r="Q1045920" s="33"/>
    </row>
    <row r="1045921" spans="1:17">
      <c r="A1045921" s="33"/>
      <c r="Q1045921" s="33"/>
    </row>
    <row r="1045922" spans="1:17">
      <c r="A1045922" s="33"/>
      <c r="Q1045922" s="33"/>
    </row>
    <row r="1045923" spans="1:17">
      <c r="A1045923" s="33"/>
      <c r="Q1045923" s="33"/>
    </row>
    <row r="1045924" spans="1:17">
      <c r="A1045924" s="33"/>
      <c r="Q1045924" s="33"/>
    </row>
    <row r="1045925" spans="1:17">
      <c r="A1045925" s="33"/>
      <c r="Q1045925" s="33"/>
    </row>
    <row r="1045926" spans="1:17">
      <c r="A1045926" s="33"/>
      <c r="Q1045926" s="33"/>
    </row>
    <row r="1045927" spans="1:17">
      <c r="A1045927" s="33"/>
      <c r="Q1045927" s="33"/>
    </row>
    <row r="1045928" spans="1:17">
      <c r="A1045928" s="33"/>
      <c r="Q1045928" s="33"/>
    </row>
    <row r="1045929" spans="1:17">
      <c r="A1045929" s="33"/>
      <c r="Q1045929" s="33"/>
    </row>
    <row r="1045930" spans="1:17">
      <c r="A1045930" s="33"/>
      <c r="Q1045930" s="33"/>
    </row>
    <row r="1045931" spans="1:17">
      <c r="A1045931" s="33"/>
      <c r="Q1045931" s="33"/>
    </row>
    <row r="1045932" spans="1:17">
      <c r="A1045932" s="33"/>
      <c r="Q1045932" s="33"/>
    </row>
    <row r="1045933" spans="1:17">
      <c r="A1045933" s="33"/>
      <c r="Q1045933" s="33"/>
    </row>
    <row r="1045934" spans="1:17">
      <c r="A1045934" s="33"/>
      <c r="Q1045934" s="33"/>
    </row>
    <row r="1045935" spans="1:17">
      <c r="A1045935" s="33"/>
      <c r="Q1045935" s="33"/>
    </row>
    <row r="1045936" spans="1:17">
      <c r="A1045936" s="33"/>
      <c r="Q1045936" s="33"/>
    </row>
    <row r="1045937" spans="1:17">
      <c r="A1045937" s="33"/>
      <c r="Q1045937" s="33"/>
    </row>
    <row r="1045938" spans="1:17">
      <c r="A1045938" s="33"/>
      <c r="Q1045938" s="33"/>
    </row>
    <row r="1045939" spans="1:17">
      <c r="A1045939" s="33"/>
      <c r="Q1045939" s="33"/>
    </row>
    <row r="1045940" spans="1:17">
      <c r="A1045940" s="33"/>
      <c r="Q1045940" s="33"/>
    </row>
    <row r="1045941" spans="1:17">
      <c r="A1045941" s="33"/>
      <c r="Q1045941" s="33"/>
    </row>
    <row r="1045942" spans="1:17">
      <c r="A1045942" s="33"/>
      <c r="Q1045942" s="33"/>
    </row>
    <row r="1045943" spans="1:17">
      <c r="A1045943" s="33"/>
      <c r="Q1045943" s="33"/>
    </row>
    <row r="1045944" spans="1:17">
      <c r="A1045944" s="33"/>
      <c r="Q1045944" s="33"/>
    </row>
    <row r="1045945" spans="1:17">
      <c r="A1045945" s="33"/>
      <c r="Q1045945" s="33"/>
    </row>
    <row r="1045946" spans="1:17">
      <c r="A1045946" s="33"/>
      <c r="Q1045946" s="33"/>
    </row>
    <row r="1045947" spans="1:17">
      <c r="A1045947" s="33"/>
      <c r="Q1045947" s="33"/>
    </row>
    <row r="1045948" spans="1:17">
      <c r="A1045948" s="33"/>
      <c r="Q1045948" s="33"/>
    </row>
    <row r="1045949" spans="1:17">
      <c r="A1045949" s="33"/>
      <c r="Q1045949" s="33"/>
    </row>
    <row r="1045950" spans="1:17">
      <c r="A1045950" s="33"/>
      <c r="Q1045950" s="33"/>
    </row>
    <row r="1045951" spans="1:17">
      <c r="A1045951" s="33"/>
      <c r="Q1045951" s="33"/>
    </row>
    <row r="1045952" spans="1:17">
      <c r="A1045952" s="33"/>
      <c r="Q1045952" s="33"/>
    </row>
    <row r="1045953" spans="1:17">
      <c r="A1045953" s="33"/>
      <c r="Q1045953" s="33"/>
    </row>
    <row r="1045954" spans="1:17">
      <c r="A1045954" s="33"/>
      <c r="Q1045954" s="33"/>
    </row>
    <row r="1045955" spans="1:17">
      <c r="A1045955" s="33"/>
      <c r="Q1045955" s="33"/>
    </row>
    <row r="1045956" spans="1:17">
      <c r="A1045956" s="33"/>
      <c r="Q1045956" s="33"/>
    </row>
    <row r="1045957" spans="1:17">
      <c r="A1045957" s="33"/>
      <c r="Q1045957" s="33"/>
    </row>
    <row r="1045958" spans="1:17">
      <c r="A1045958" s="33"/>
      <c r="Q1045958" s="33"/>
    </row>
    <row r="1045959" spans="1:17">
      <c r="A1045959" s="33"/>
      <c r="Q1045959" s="33"/>
    </row>
    <row r="1045960" spans="1:17">
      <c r="A1045960" s="33"/>
      <c r="Q1045960" s="33"/>
    </row>
    <row r="1045961" spans="1:17">
      <c r="A1045961" s="33"/>
      <c r="Q1045961" s="33"/>
    </row>
    <row r="1045962" spans="1:17">
      <c r="A1045962" s="33"/>
      <c r="Q1045962" s="33"/>
    </row>
    <row r="1045963" spans="1:17">
      <c r="A1045963" s="33"/>
      <c r="Q1045963" s="33"/>
    </row>
    <row r="1045964" spans="1:17">
      <c r="A1045964" s="33"/>
      <c r="Q1045964" s="33"/>
    </row>
    <row r="1045965" spans="1:17">
      <c r="A1045965" s="33"/>
      <c r="Q1045965" s="33"/>
    </row>
    <row r="1045966" spans="1:17">
      <c r="A1045966" s="33"/>
      <c r="Q1045966" s="33"/>
    </row>
    <row r="1045967" spans="1:17">
      <c r="A1045967" s="33"/>
      <c r="Q1045967" s="33"/>
    </row>
    <row r="1045968" spans="1:17">
      <c r="A1045968" s="33"/>
      <c r="Q1045968" s="33"/>
    </row>
    <row r="1045969" spans="1:17">
      <c r="A1045969" s="33"/>
      <c r="Q1045969" s="33"/>
    </row>
    <row r="1045970" spans="1:17">
      <c r="A1045970" s="33"/>
      <c r="Q1045970" s="33"/>
    </row>
    <row r="1045971" spans="1:17">
      <c r="A1045971" s="33"/>
      <c r="Q1045971" s="33"/>
    </row>
    <row r="1045972" spans="1:17">
      <c r="A1045972" s="33"/>
      <c r="Q1045972" s="33"/>
    </row>
    <row r="1045973" spans="1:17">
      <c r="A1045973" s="33"/>
      <c r="Q1045973" s="33"/>
    </row>
    <row r="1045974" spans="1:17">
      <c r="A1045974" s="33"/>
      <c r="Q1045974" s="33"/>
    </row>
    <row r="1045975" spans="1:17">
      <c r="A1045975" s="33"/>
      <c r="Q1045975" s="33"/>
    </row>
    <row r="1045976" spans="1:17">
      <c r="A1045976" s="33"/>
      <c r="Q1045976" s="33"/>
    </row>
    <row r="1045977" spans="1:17">
      <c r="A1045977" s="33"/>
      <c r="Q1045977" s="33"/>
    </row>
    <row r="1045978" spans="1:17">
      <c r="A1045978" s="33"/>
      <c r="Q1045978" s="33"/>
    </row>
    <row r="1045979" spans="1:17">
      <c r="A1045979" s="33"/>
      <c r="Q1045979" s="33"/>
    </row>
    <row r="1045980" spans="1:17">
      <c r="A1045980" s="33"/>
      <c r="Q1045980" s="33"/>
    </row>
    <row r="1045981" spans="1:17">
      <c r="A1045981" s="33"/>
      <c r="Q1045981" s="33"/>
    </row>
    <row r="1045982" spans="1:17">
      <c r="A1045982" s="33"/>
      <c r="Q1045982" s="33"/>
    </row>
    <row r="1045983" spans="1:17">
      <c r="A1045983" s="33"/>
      <c r="Q1045983" s="33"/>
    </row>
    <row r="1045984" spans="1:17">
      <c r="A1045984" s="33"/>
      <c r="Q1045984" s="33"/>
    </row>
    <row r="1045985" spans="1:17">
      <c r="A1045985" s="33"/>
      <c r="Q1045985" s="33"/>
    </row>
    <row r="1045986" spans="1:17">
      <c r="A1045986" s="33"/>
      <c r="Q1045986" s="33"/>
    </row>
    <row r="1045987" spans="1:17">
      <c r="A1045987" s="33"/>
      <c r="Q1045987" s="33"/>
    </row>
    <row r="1045988" spans="1:17">
      <c r="A1045988" s="33"/>
      <c r="Q1045988" s="33"/>
    </row>
    <row r="1045989" spans="1:17">
      <c r="A1045989" s="33"/>
      <c r="Q1045989" s="33"/>
    </row>
    <row r="1045990" spans="1:17">
      <c r="A1045990" s="33"/>
      <c r="Q1045990" s="33"/>
    </row>
    <row r="1045991" spans="1:17">
      <c r="A1045991" s="33"/>
      <c r="Q1045991" s="33"/>
    </row>
    <row r="1045992" spans="1:17">
      <c r="A1045992" s="33"/>
      <c r="Q1045992" s="33"/>
    </row>
    <row r="1045993" spans="1:17">
      <c r="A1045993" s="33"/>
      <c r="Q1045993" s="33"/>
    </row>
    <row r="1045994" spans="1:17">
      <c r="A1045994" s="33"/>
      <c r="Q1045994" s="33"/>
    </row>
    <row r="1045995" spans="1:17">
      <c r="A1045995" s="33"/>
      <c r="Q1045995" s="33"/>
    </row>
    <row r="1045996" spans="1:17">
      <c r="A1045996" s="33"/>
      <c r="Q1045996" s="33"/>
    </row>
    <row r="1045997" spans="1:17">
      <c r="A1045997" s="33"/>
      <c r="Q1045997" s="33"/>
    </row>
    <row r="1045998" spans="1:17">
      <c r="A1045998" s="33"/>
      <c r="Q1045998" s="33"/>
    </row>
    <row r="1045999" spans="1:17">
      <c r="A1045999" s="33"/>
      <c r="Q1045999" s="33"/>
    </row>
    <row r="1046000" spans="1:17">
      <c r="A1046000" s="33"/>
      <c r="Q1046000" s="33"/>
    </row>
    <row r="1046001" spans="1:17">
      <c r="A1046001" s="33"/>
      <c r="Q1046001" s="33"/>
    </row>
    <row r="1046002" spans="1:17">
      <c r="A1046002" s="33"/>
      <c r="Q1046002" s="33"/>
    </row>
    <row r="1046003" spans="1:17">
      <c r="A1046003" s="33"/>
      <c r="Q1046003" s="33"/>
    </row>
    <row r="1046004" spans="1:17">
      <c r="A1046004" s="33"/>
      <c r="Q1046004" s="33"/>
    </row>
    <row r="1046005" spans="1:17">
      <c r="A1046005" s="33"/>
      <c r="Q1046005" s="33"/>
    </row>
    <row r="1046006" spans="1:17">
      <c r="A1046006" s="33"/>
      <c r="Q1046006" s="33"/>
    </row>
    <row r="1046007" spans="1:17">
      <c r="A1046007" s="33"/>
      <c r="Q1046007" s="33"/>
    </row>
    <row r="1046008" spans="1:17">
      <c r="A1046008" s="33"/>
      <c r="Q1046008" s="33"/>
    </row>
    <row r="1046009" spans="1:17">
      <c r="A1046009" s="33"/>
      <c r="Q1046009" s="33"/>
    </row>
    <row r="1046010" spans="1:17">
      <c r="A1046010" s="33"/>
      <c r="Q1046010" s="33"/>
    </row>
    <row r="1046011" spans="1:17">
      <c r="A1046011" s="33"/>
      <c r="Q1046011" s="33"/>
    </row>
    <row r="1046012" spans="1:17">
      <c r="A1046012" s="33"/>
      <c r="Q1046012" s="33"/>
    </row>
    <row r="1046013" spans="1:17">
      <c r="A1046013" s="33"/>
      <c r="Q1046013" s="33"/>
    </row>
    <row r="1046014" spans="1:17">
      <c r="A1046014" s="33"/>
      <c r="Q1046014" s="33"/>
    </row>
    <row r="1046015" spans="1:17">
      <c r="A1046015" s="33"/>
      <c r="Q1046015" s="33"/>
    </row>
    <row r="1046016" spans="1:17">
      <c r="A1046016" s="33"/>
      <c r="Q1046016" s="33"/>
    </row>
    <row r="1046017" spans="1:17">
      <c r="A1046017" s="33"/>
      <c r="Q1046017" s="33"/>
    </row>
    <row r="1046018" spans="1:17">
      <c r="A1046018" s="33"/>
      <c r="Q1046018" s="33"/>
    </row>
    <row r="1046019" spans="1:17">
      <c r="A1046019" s="33"/>
      <c r="Q1046019" s="33"/>
    </row>
    <row r="1046020" spans="1:17">
      <c r="A1046020" s="33"/>
      <c r="Q1046020" s="33"/>
    </row>
    <row r="1046021" spans="1:17">
      <c r="A1046021" s="33"/>
      <c r="Q1046021" s="33"/>
    </row>
    <row r="1046022" spans="1:17">
      <c r="A1046022" s="33"/>
      <c r="Q1046022" s="33"/>
    </row>
    <row r="1046023" spans="1:17">
      <c r="A1046023" s="33"/>
      <c r="Q1046023" s="33"/>
    </row>
    <row r="1046024" spans="1:17">
      <c r="A1046024" s="33"/>
      <c r="Q1046024" s="33"/>
    </row>
    <row r="1046025" spans="1:17">
      <c r="A1046025" s="33"/>
      <c r="Q1046025" s="33"/>
    </row>
    <row r="1046026" spans="1:17">
      <c r="A1046026" s="33"/>
      <c r="Q1046026" s="33"/>
    </row>
    <row r="1046027" spans="1:17">
      <c r="A1046027" s="33"/>
      <c r="Q1046027" s="33"/>
    </row>
    <row r="1046028" spans="1:17">
      <c r="A1046028" s="33"/>
      <c r="Q1046028" s="33"/>
    </row>
    <row r="1046029" spans="1:17">
      <c r="A1046029" s="33"/>
      <c r="Q1046029" s="33"/>
    </row>
    <row r="1046030" spans="1:17">
      <c r="A1046030" s="33"/>
      <c r="Q1046030" s="33"/>
    </row>
    <row r="1046031" spans="1:17">
      <c r="A1046031" s="33"/>
      <c r="Q1046031" s="33"/>
    </row>
    <row r="1046032" spans="1:17">
      <c r="A1046032" s="33"/>
      <c r="Q1046032" s="33"/>
    </row>
    <row r="1046033" spans="1:17">
      <c r="A1046033" s="33"/>
      <c r="Q1046033" s="33"/>
    </row>
    <row r="1046034" spans="1:17">
      <c r="A1046034" s="33"/>
      <c r="Q1046034" s="33"/>
    </row>
    <row r="1046035" spans="1:17">
      <c r="A1046035" s="33"/>
      <c r="Q1046035" s="33"/>
    </row>
    <row r="1046036" spans="1:17">
      <c r="A1046036" s="33"/>
      <c r="Q1046036" s="33"/>
    </row>
    <row r="1046037" spans="1:17">
      <c r="A1046037" s="33"/>
      <c r="Q1046037" s="33"/>
    </row>
    <row r="1046038" spans="1:17">
      <c r="A1046038" s="33"/>
      <c r="Q1046038" s="33"/>
    </row>
    <row r="1046039" spans="1:17">
      <c r="A1046039" s="33"/>
      <c r="Q1046039" s="33"/>
    </row>
    <row r="1046040" spans="1:17">
      <c r="A1046040" s="33"/>
      <c r="Q1046040" s="33"/>
    </row>
    <row r="1046041" spans="1:17">
      <c r="A1046041" s="33"/>
      <c r="Q1046041" s="33"/>
    </row>
    <row r="1046042" spans="1:17">
      <c r="A1046042" s="33"/>
      <c r="Q1046042" s="33"/>
    </row>
    <row r="1046043" spans="1:17">
      <c r="A1046043" s="33"/>
      <c r="Q1046043" s="33"/>
    </row>
    <row r="1046044" spans="1:17">
      <c r="A1046044" s="33"/>
      <c r="Q1046044" s="33"/>
    </row>
    <row r="1046045" spans="1:17">
      <c r="A1046045" s="33"/>
      <c r="Q1046045" s="33"/>
    </row>
    <row r="1046046" spans="1:17">
      <c r="A1046046" s="33"/>
      <c r="Q1046046" s="33"/>
    </row>
    <row r="1046047" spans="1:17">
      <c r="A1046047" s="33"/>
      <c r="Q1046047" s="33"/>
    </row>
    <row r="1046048" spans="1:17">
      <c r="A1046048" s="33"/>
      <c r="Q1046048" s="33"/>
    </row>
    <row r="1046049" spans="1:17">
      <c r="A1046049" s="33"/>
      <c r="Q1046049" s="33"/>
    </row>
    <row r="1046050" spans="1:17">
      <c r="A1046050" s="33"/>
      <c r="Q1046050" s="33"/>
    </row>
    <row r="1046051" spans="1:17">
      <c r="A1046051" s="33"/>
      <c r="Q1046051" s="33"/>
    </row>
    <row r="1046052" spans="1:17">
      <c r="A1046052" s="33"/>
      <c r="Q1046052" s="33"/>
    </row>
    <row r="1046053" spans="1:17">
      <c r="A1046053" s="33"/>
      <c r="Q1046053" s="33"/>
    </row>
    <row r="1046054" spans="1:17">
      <c r="A1046054" s="33"/>
      <c r="Q1046054" s="33"/>
    </row>
    <row r="1046055" spans="1:17">
      <c r="A1046055" s="33"/>
      <c r="Q1046055" s="33"/>
    </row>
    <row r="1046056" spans="1:17">
      <c r="A1046056" s="33"/>
      <c r="Q1046056" s="33"/>
    </row>
    <row r="1046057" spans="1:17">
      <c r="A1046057" s="33"/>
      <c r="Q1046057" s="33"/>
    </row>
    <row r="1046058" spans="1:17">
      <c r="A1046058" s="33"/>
      <c r="Q1046058" s="33"/>
    </row>
    <row r="1046059" spans="1:17">
      <c r="A1046059" s="33"/>
      <c r="Q1046059" s="33"/>
    </row>
    <row r="1046060" spans="1:17">
      <c r="A1046060" s="33"/>
      <c r="Q1046060" s="33"/>
    </row>
    <row r="1046061" spans="1:17">
      <c r="A1046061" s="33"/>
      <c r="Q1046061" s="33"/>
    </row>
    <row r="1046062" spans="1:17">
      <c r="A1046062" s="33"/>
      <c r="Q1046062" s="33"/>
    </row>
    <row r="1046063" spans="1:17">
      <c r="A1046063" s="33"/>
      <c r="Q1046063" s="33"/>
    </row>
    <row r="1046064" spans="1:17">
      <c r="A1046064" s="33"/>
      <c r="Q1046064" s="33"/>
    </row>
    <row r="1046065" spans="1:17">
      <c r="A1046065" s="33"/>
      <c r="Q1046065" s="33"/>
    </row>
    <row r="1046066" spans="1:17">
      <c r="A1046066" s="33"/>
      <c r="Q1046066" s="33"/>
    </row>
    <row r="1046067" spans="1:17">
      <c r="A1046067" s="33"/>
      <c r="Q1046067" s="33"/>
    </row>
    <row r="1046068" spans="1:17">
      <c r="A1046068" s="33"/>
      <c r="Q1046068" s="33"/>
    </row>
    <row r="1046069" spans="1:17">
      <c r="A1046069" s="33"/>
      <c r="Q1046069" s="33"/>
    </row>
    <row r="1046070" spans="1:17">
      <c r="A1046070" s="33"/>
      <c r="Q1046070" s="33"/>
    </row>
    <row r="1046071" spans="1:17">
      <c r="A1046071" s="33"/>
      <c r="Q1046071" s="33"/>
    </row>
    <row r="1046072" spans="1:17">
      <c r="A1046072" s="33"/>
      <c r="Q1046072" s="33"/>
    </row>
    <row r="1046073" spans="1:17">
      <c r="A1046073" s="33"/>
      <c r="Q1046073" s="33"/>
    </row>
    <row r="1046074" spans="1:17">
      <c r="A1046074" s="33"/>
      <c r="Q1046074" s="33"/>
    </row>
    <row r="1046075" spans="1:17">
      <c r="A1046075" s="33"/>
      <c r="Q1046075" s="33"/>
    </row>
    <row r="1046076" spans="1:17">
      <c r="A1046076" s="33"/>
      <c r="Q1046076" s="33"/>
    </row>
    <row r="1046077" spans="1:17">
      <c r="A1046077" s="33"/>
      <c r="Q1046077" s="33"/>
    </row>
    <row r="1046078" spans="1:17">
      <c r="A1046078" s="33"/>
      <c r="Q1046078" s="33"/>
    </row>
    <row r="1046079" spans="1:17">
      <c r="A1046079" s="33"/>
      <c r="Q1046079" s="33"/>
    </row>
    <row r="1046080" spans="1:17">
      <c r="A1046080" s="33"/>
      <c r="Q1046080" s="33"/>
    </row>
    <row r="1046081" spans="1:17">
      <c r="A1046081" s="33"/>
      <c r="Q1046081" s="33"/>
    </row>
    <row r="1046082" spans="1:17">
      <c r="A1046082" s="33"/>
      <c r="Q1046082" s="33"/>
    </row>
    <row r="1046083" spans="1:17">
      <c r="A1046083" s="33"/>
      <c r="Q1046083" s="33"/>
    </row>
    <row r="1046084" spans="1:17">
      <c r="A1046084" s="33"/>
      <c r="Q1046084" s="33"/>
    </row>
    <row r="1046085" spans="1:17">
      <c r="A1046085" s="33"/>
      <c r="Q1046085" s="33"/>
    </row>
    <row r="1046086" spans="1:17">
      <c r="A1046086" s="33"/>
      <c r="Q1046086" s="33"/>
    </row>
    <row r="1046087" spans="1:17">
      <c r="A1046087" s="33"/>
      <c r="Q1046087" s="33"/>
    </row>
    <row r="1046088" spans="1:17">
      <c r="A1046088" s="33"/>
      <c r="Q1046088" s="33"/>
    </row>
    <row r="1046089" spans="1:17">
      <c r="A1046089" s="33"/>
      <c r="Q1046089" s="33"/>
    </row>
    <row r="1046090" spans="1:17">
      <c r="A1046090" s="33"/>
      <c r="Q1046090" s="33"/>
    </row>
    <row r="1046091" spans="1:17">
      <c r="A1046091" s="33"/>
      <c r="Q1046091" s="33"/>
    </row>
    <row r="1046092" spans="1:17">
      <c r="A1046092" s="33"/>
      <c r="Q1046092" s="33"/>
    </row>
    <row r="1046093" spans="1:17">
      <c r="A1046093" s="33"/>
      <c r="Q1046093" s="33"/>
    </row>
    <row r="1046094" spans="1:17">
      <c r="A1046094" s="33"/>
      <c r="Q1046094" s="33"/>
    </row>
    <row r="1046095" spans="1:17">
      <c r="A1046095" s="33"/>
      <c r="Q1046095" s="33"/>
    </row>
    <row r="1046096" spans="1:17">
      <c r="A1046096" s="33"/>
      <c r="Q1046096" s="33"/>
    </row>
    <row r="1046097" spans="1:17">
      <c r="A1046097" s="33"/>
      <c r="Q1046097" s="33"/>
    </row>
    <row r="1046098" spans="1:17">
      <c r="A1046098" s="33"/>
      <c r="Q1046098" s="33"/>
    </row>
    <row r="1046099" spans="1:17">
      <c r="A1046099" s="33"/>
      <c r="Q1046099" s="33"/>
    </row>
    <row r="1046100" spans="1:17">
      <c r="A1046100" s="33"/>
      <c r="Q1046100" s="33"/>
    </row>
    <row r="1046101" spans="1:17">
      <c r="A1046101" s="33"/>
      <c r="Q1046101" s="33"/>
    </row>
    <row r="1046102" spans="1:17">
      <c r="A1046102" s="33"/>
      <c r="Q1046102" s="33"/>
    </row>
    <row r="1046103" spans="1:17">
      <c r="A1046103" s="33"/>
      <c r="Q1046103" s="33"/>
    </row>
    <row r="1046104" spans="1:17">
      <c r="A1046104" s="33"/>
      <c r="Q1046104" s="33"/>
    </row>
    <row r="1046105" spans="1:17">
      <c r="A1046105" s="33"/>
      <c r="Q1046105" s="33"/>
    </row>
    <row r="1046106" spans="1:17">
      <c r="A1046106" s="33"/>
      <c r="Q1046106" s="33"/>
    </row>
    <row r="1046107" spans="1:17">
      <c r="A1046107" s="33"/>
      <c r="Q1046107" s="33"/>
    </row>
    <row r="1046108" spans="1:17">
      <c r="A1046108" s="33"/>
      <c r="Q1046108" s="33"/>
    </row>
    <row r="1046109" spans="1:17">
      <c r="A1046109" s="33"/>
      <c r="Q1046109" s="33"/>
    </row>
    <row r="1046110" spans="1:17">
      <c r="A1046110" s="33"/>
      <c r="Q1046110" s="33"/>
    </row>
    <row r="1046111" spans="1:17">
      <c r="A1046111" s="33"/>
      <c r="Q1046111" s="33"/>
    </row>
    <row r="1046112" spans="1:17">
      <c r="A1046112" s="33"/>
      <c r="Q1046112" s="33"/>
    </row>
    <row r="1046113" spans="1:17">
      <c r="A1046113" s="33"/>
      <c r="Q1046113" s="33"/>
    </row>
    <row r="1046114" spans="1:17">
      <c r="A1046114" s="33"/>
      <c r="Q1046114" s="33"/>
    </row>
    <row r="1046115" spans="1:17">
      <c r="A1046115" s="33"/>
      <c r="Q1046115" s="33"/>
    </row>
    <row r="1046116" spans="1:17">
      <c r="A1046116" s="33"/>
      <c r="Q1046116" s="33"/>
    </row>
    <row r="1046117" spans="1:17">
      <c r="A1046117" s="33"/>
      <c r="Q1046117" s="33"/>
    </row>
    <row r="1046118" spans="1:17">
      <c r="A1046118" s="33"/>
      <c r="Q1046118" s="33"/>
    </row>
    <row r="1046119" spans="1:17">
      <c r="A1046119" s="33"/>
      <c r="Q1046119" s="33"/>
    </row>
    <row r="1046120" spans="1:17">
      <c r="A1046120" s="33"/>
      <c r="Q1046120" s="33"/>
    </row>
    <row r="1046121" spans="1:17">
      <c r="A1046121" s="33"/>
      <c r="Q1046121" s="33"/>
    </row>
    <row r="1046122" spans="1:17">
      <c r="A1046122" s="33"/>
      <c r="Q1046122" s="33"/>
    </row>
    <row r="1046123" spans="1:17">
      <c r="A1046123" s="33"/>
      <c r="Q1046123" s="33"/>
    </row>
    <row r="1046124" spans="1:17">
      <c r="A1046124" s="33"/>
      <c r="Q1046124" s="33"/>
    </row>
    <row r="1046125" spans="1:17">
      <c r="A1046125" s="33"/>
      <c r="Q1046125" s="33"/>
    </row>
    <row r="1046126" spans="1:17">
      <c r="A1046126" s="33"/>
      <c r="Q1046126" s="33"/>
    </row>
    <row r="1046127" spans="1:17">
      <c r="A1046127" s="33"/>
      <c r="Q1046127" s="33"/>
    </row>
    <row r="1046128" spans="1:17">
      <c r="A1046128" s="33"/>
      <c r="Q1046128" s="33"/>
    </row>
    <row r="1046129" spans="1:17">
      <c r="A1046129" s="33"/>
      <c r="Q1046129" s="33"/>
    </row>
    <row r="1046130" spans="1:17">
      <c r="A1046130" s="33"/>
      <c r="Q1046130" s="33"/>
    </row>
    <row r="1046131" spans="1:17">
      <c r="A1046131" s="33"/>
      <c r="Q1046131" s="33"/>
    </row>
    <row r="1046132" spans="1:17">
      <c r="A1046132" s="33"/>
      <c r="Q1046132" s="33"/>
    </row>
    <row r="1046133" spans="1:17">
      <c r="A1046133" s="33"/>
      <c r="Q1046133" s="33"/>
    </row>
    <row r="1046134" spans="1:17">
      <c r="A1046134" s="33"/>
      <c r="Q1046134" s="33"/>
    </row>
    <row r="1046135" spans="1:17">
      <c r="A1046135" s="33"/>
      <c r="Q1046135" s="33"/>
    </row>
    <row r="1046136" spans="1:17">
      <c r="A1046136" s="33"/>
      <c r="Q1046136" s="33"/>
    </row>
    <row r="1046137" spans="1:17">
      <c r="A1046137" s="33"/>
      <c r="Q1046137" s="33"/>
    </row>
    <row r="1046138" spans="1:17">
      <c r="A1046138" s="33"/>
      <c r="Q1046138" s="33"/>
    </row>
    <row r="1046139" spans="1:17">
      <c r="A1046139" s="33"/>
      <c r="Q1046139" s="33"/>
    </row>
    <row r="1046140" spans="1:17">
      <c r="A1046140" s="33"/>
      <c r="Q1046140" s="33"/>
    </row>
    <row r="1046141" spans="1:17">
      <c r="A1046141" s="33"/>
      <c r="Q1046141" s="33"/>
    </row>
    <row r="1046142" spans="1:17">
      <c r="A1046142" s="33"/>
      <c r="Q1046142" s="33"/>
    </row>
    <row r="1046143" spans="1:17">
      <c r="A1046143" s="33"/>
      <c r="Q1046143" s="33"/>
    </row>
    <row r="1046144" spans="1:17">
      <c r="A1046144" s="33"/>
      <c r="Q1046144" s="33"/>
    </row>
    <row r="1046145" spans="1:17">
      <c r="A1046145" s="33"/>
      <c r="Q1046145" s="33"/>
    </row>
    <row r="1046146" spans="1:17">
      <c r="A1046146" s="33"/>
      <c r="Q1046146" s="33"/>
    </row>
    <row r="1046147" spans="1:17">
      <c r="A1046147" s="33"/>
      <c r="Q1046147" s="33"/>
    </row>
    <row r="1046148" spans="1:17">
      <c r="A1046148" s="33"/>
      <c r="Q1046148" s="33"/>
    </row>
    <row r="1046149" spans="1:17">
      <c r="A1046149" s="33"/>
      <c r="Q1046149" s="33"/>
    </row>
    <row r="1046150" spans="1:17">
      <c r="A1046150" s="33"/>
      <c r="Q1046150" s="33"/>
    </row>
    <row r="1046151" spans="1:17">
      <c r="A1046151" s="33"/>
      <c r="Q1046151" s="33"/>
    </row>
    <row r="1046152" spans="1:17">
      <c r="A1046152" s="33"/>
      <c r="Q1046152" s="33"/>
    </row>
    <row r="1046153" spans="1:17">
      <c r="A1046153" s="33"/>
      <c r="Q1046153" s="33"/>
    </row>
    <row r="1046154" spans="1:17">
      <c r="A1046154" s="33"/>
      <c r="Q1046154" s="33"/>
    </row>
    <row r="1046155" spans="1:17">
      <c r="A1046155" s="33"/>
      <c r="Q1046155" s="33"/>
    </row>
    <row r="1046156" spans="1:17">
      <c r="A1046156" s="33"/>
      <c r="Q1046156" s="33"/>
    </row>
    <row r="1046157" spans="1:17">
      <c r="A1046157" s="33"/>
      <c r="Q1046157" s="33"/>
    </row>
    <row r="1046158" spans="1:17">
      <c r="A1046158" s="33"/>
      <c r="Q1046158" s="33"/>
    </row>
    <row r="1046159" spans="1:17">
      <c r="A1046159" s="33"/>
      <c r="Q1046159" s="33"/>
    </row>
    <row r="1046160" spans="1:17">
      <c r="A1046160" s="33"/>
      <c r="Q1046160" s="33"/>
    </row>
    <row r="1046161" spans="1:17">
      <c r="A1046161" s="33"/>
      <c r="Q1046161" s="33"/>
    </row>
    <row r="1046162" spans="1:17">
      <c r="A1046162" s="33"/>
      <c r="Q1046162" s="33"/>
    </row>
    <row r="1046163" spans="1:17">
      <c r="A1046163" s="33"/>
      <c r="Q1046163" s="33"/>
    </row>
    <row r="1046164" spans="1:17">
      <c r="A1046164" s="33"/>
      <c r="Q1046164" s="33"/>
    </row>
    <row r="1046165" spans="1:17">
      <c r="A1046165" s="33"/>
      <c r="Q1046165" s="33"/>
    </row>
    <row r="1046166" spans="1:17">
      <c r="A1046166" s="33"/>
      <c r="Q1046166" s="33"/>
    </row>
    <row r="1046167" spans="1:17">
      <c r="A1046167" s="33"/>
      <c r="Q1046167" s="33"/>
    </row>
    <row r="1046168" spans="1:17">
      <c r="A1046168" s="33"/>
      <c r="Q1046168" s="33"/>
    </row>
    <row r="1046169" spans="1:17">
      <c r="A1046169" s="33"/>
      <c r="Q1046169" s="33"/>
    </row>
    <row r="1046170" spans="1:17">
      <c r="A1046170" s="33"/>
      <c r="Q1046170" s="33"/>
    </row>
    <row r="1046171" spans="1:17">
      <c r="A1046171" s="33"/>
      <c r="Q1046171" s="33"/>
    </row>
    <row r="1046172" spans="1:17">
      <c r="A1046172" s="33"/>
      <c r="Q1046172" s="33"/>
    </row>
    <row r="1046173" spans="1:17">
      <c r="A1046173" s="33"/>
      <c r="Q1046173" s="33"/>
    </row>
    <row r="1046174" spans="1:17">
      <c r="A1046174" s="33"/>
      <c r="Q1046174" s="33"/>
    </row>
    <row r="1046175" spans="1:17">
      <c r="A1046175" s="33"/>
      <c r="Q1046175" s="33"/>
    </row>
    <row r="1046176" spans="1:17">
      <c r="A1046176" s="33"/>
      <c r="Q1046176" s="33"/>
    </row>
    <row r="1046177" spans="1:17">
      <c r="A1046177" s="33"/>
      <c r="Q1046177" s="33"/>
    </row>
    <row r="1046178" spans="1:17">
      <c r="A1046178" s="33"/>
      <c r="Q1046178" s="33"/>
    </row>
    <row r="1046179" spans="1:17">
      <c r="A1046179" s="33"/>
      <c r="Q1046179" s="33"/>
    </row>
    <row r="1046180" spans="1:17">
      <c r="A1046180" s="33"/>
      <c r="Q1046180" s="33"/>
    </row>
    <row r="1046181" spans="1:17">
      <c r="A1046181" s="33"/>
      <c r="Q1046181" s="33"/>
    </row>
    <row r="1046182" spans="1:17">
      <c r="A1046182" s="33"/>
      <c r="Q1046182" s="33"/>
    </row>
    <row r="1046183" spans="1:17">
      <c r="A1046183" s="33"/>
      <c r="Q1046183" s="33"/>
    </row>
    <row r="1046184" spans="1:17">
      <c r="A1046184" s="33"/>
      <c r="Q1046184" s="33"/>
    </row>
    <row r="1046185" spans="1:17">
      <c r="A1046185" s="33"/>
      <c r="Q1046185" s="33"/>
    </row>
    <row r="1046186" spans="1:17">
      <c r="A1046186" s="33"/>
      <c r="Q1046186" s="33"/>
    </row>
    <row r="1046187" spans="1:17">
      <c r="A1046187" s="33"/>
      <c r="Q1046187" s="33"/>
    </row>
    <row r="1046188" spans="1:17">
      <c r="A1046188" s="33"/>
      <c r="Q1046188" s="33"/>
    </row>
    <row r="1046189" spans="1:17">
      <c r="A1046189" s="33"/>
      <c r="Q1046189" s="33"/>
    </row>
    <row r="1046190" spans="1:17">
      <c r="A1046190" s="33"/>
      <c r="Q1046190" s="33"/>
    </row>
    <row r="1046191" spans="1:17">
      <c r="A1046191" s="33"/>
      <c r="Q1046191" s="33"/>
    </row>
    <row r="1046192" spans="1:17">
      <c r="A1046192" s="33"/>
      <c r="Q1046192" s="33"/>
    </row>
    <row r="1046193" spans="1:17">
      <c r="A1046193" s="33"/>
      <c r="Q1046193" s="33"/>
    </row>
    <row r="1046194" spans="1:17">
      <c r="A1046194" s="33"/>
      <c r="Q1046194" s="33"/>
    </row>
    <row r="1046195" spans="1:17">
      <c r="A1046195" s="33"/>
      <c r="Q1046195" s="33"/>
    </row>
    <row r="1046196" spans="1:17">
      <c r="A1046196" s="33"/>
      <c r="Q1046196" s="33"/>
    </row>
    <row r="1046197" spans="1:17">
      <c r="A1046197" s="33"/>
      <c r="Q1046197" s="33"/>
    </row>
    <row r="1046198" spans="1:17">
      <c r="A1046198" s="33"/>
      <c r="Q1046198" s="33"/>
    </row>
    <row r="1046199" spans="1:17">
      <c r="A1046199" s="33"/>
      <c r="Q1046199" s="33"/>
    </row>
    <row r="1046200" spans="1:17">
      <c r="A1046200" s="33"/>
      <c r="Q1046200" s="33"/>
    </row>
    <row r="1046201" spans="1:17">
      <c r="A1046201" s="33"/>
      <c r="Q1046201" s="33"/>
    </row>
    <row r="1046202" spans="1:17">
      <c r="A1046202" s="33"/>
      <c r="Q1046202" s="33"/>
    </row>
    <row r="1046203" spans="1:17">
      <c r="A1046203" s="33"/>
      <c r="Q1046203" s="33"/>
    </row>
    <row r="1046204" spans="1:17">
      <c r="A1046204" s="33"/>
      <c r="Q1046204" s="33"/>
    </row>
    <row r="1046205" spans="1:17">
      <c r="A1046205" s="33"/>
      <c r="Q1046205" s="33"/>
    </row>
    <row r="1046206" spans="1:17">
      <c r="A1046206" s="33"/>
      <c r="Q1046206" s="33"/>
    </row>
    <row r="1046207" spans="1:17">
      <c r="A1046207" s="33"/>
      <c r="Q1046207" s="33"/>
    </row>
    <row r="1046208" spans="1:17">
      <c r="A1046208" s="33"/>
      <c r="Q1046208" s="33"/>
    </row>
    <row r="1046209" spans="1:17">
      <c r="A1046209" s="33"/>
      <c r="Q1046209" s="33"/>
    </row>
    <row r="1046210" spans="1:17">
      <c r="A1046210" s="33"/>
      <c r="Q1046210" s="33"/>
    </row>
    <row r="1046211" spans="1:17">
      <c r="A1046211" s="33"/>
      <c r="Q1046211" s="33"/>
    </row>
    <row r="1046212" spans="1:17">
      <c r="A1046212" s="33"/>
      <c r="Q1046212" s="33"/>
    </row>
    <row r="1046213" spans="1:17">
      <c r="A1046213" s="33"/>
      <c r="Q1046213" s="33"/>
    </row>
    <row r="1046214" spans="1:17">
      <c r="A1046214" s="33"/>
      <c r="Q1046214" s="33"/>
    </row>
    <row r="1046215" spans="1:17">
      <c r="A1046215" s="33"/>
      <c r="Q1046215" s="33"/>
    </row>
    <row r="1046216" spans="1:17">
      <c r="A1046216" s="33"/>
      <c r="Q1046216" s="33"/>
    </row>
    <row r="1046217" spans="1:17">
      <c r="A1046217" s="33"/>
      <c r="Q1046217" s="33"/>
    </row>
    <row r="1046218" spans="1:17">
      <c r="A1046218" s="33"/>
      <c r="Q1046218" s="33"/>
    </row>
    <row r="1046219" spans="1:17">
      <c r="A1046219" s="33"/>
      <c r="Q1046219" s="33"/>
    </row>
    <row r="1046220" spans="1:17">
      <c r="A1046220" s="33"/>
      <c r="Q1046220" s="33"/>
    </row>
    <row r="1046221" spans="1:17">
      <c r="A1046221" s="33"/>
      <c r="Q1046221" s="33"/>
    </row>
    <row r="1046222" spans="1:17">
      <c r="A1046222" s="33"/>
      <c r="Q1046222" s="33"/>
    </row>
    <row r="1046223" spans="1:17">
      <c r="A1046223" s="33"/>
      <c r="Q1046223" s="33"/>
    </row>
    <row r="1046224" spans="1:17">
      <c r="A1046224" s="33"/>
      <c r="Q1046224" s="33"/>
    </row>
    <row r="1046225" spans="1:17">
      <c r="A1046225" s="33"/>
      <c r="Q1046225" s="33"/>
    </row>
    <row r="1046226" spans="1:17">
      <c r="A1046226" s="33"/>
      <c r="Q1046226" s="33"/>
    </row>
    <row r="1046227" spans="1:17">
      <c r="A1046227" s="33"/>
      <c r="Q1046227" s="33"/>
    </row>
    <row r="1046228" spans="1:17">
      <c r="A1046228" s="33"/>
      <c r="Q1046228" s="33"/>
    </row>
    <row r="1046229" spans="1:17">
      <c r="A1046229" s="33"/>
      <c r="Q1046229" s="33"/>
    </row>
    <row r="1046230" spans="1:17">
      <c r="A1046230" s="33"/>
      <c r="Q1046230" s="33"/>
    </row>
    <row r="1046231" spans="1:17">
      <c r="A1046231" s="33"/>
      <c r="Q1046231" s="33"/>
    </row>
    <row r="1046232" spans="1:17">
      <c r="A1046232" s="33"/>
      <c r="Q1046232" s="33"/>
    </row>
    <row r="1046233" spans="1:17">
      <c r="A1046233" s="33"/>
      <c r="Q1046233" s="33"/>
    </row>
    <row r="1046234" spans="1:17">
      <c r="A1046234" s="33"/>
      <c r="Q1046234" s="33"/>
    </row>
    <row r="1046235" spans="1:17">
      <c r="A1046235" s="33"/>
      <c r="Q1046235" s="33"/>
    </row>
    <row r="1046236" spans="1:17">
      <c r="A1046236" s="33"/>
      <c r="Q1046236" s="33"/>
    </row>
    <row r="1046237" spans="1:17">
      <c r="A1046237" s="33"/>
      <c r="Q1046237" s="33"/>
    </row>
    <row r="1046238" spans="1:17">
      <c r="A1046238" s="33"/>
      <c r="Q1046238" s="33"/>
    </row>
    <row r="1046239" spans="1:17">
      <c r="A1046239" s="33"/>
      <c r="Q1046239" s="33"/>
    </row>
    <row r="1046240" spans="1:17">
      <c r="A1046240" s="33"/>
      <c r="Q1046240" s="33"/>
    </row>
    <row r="1046241" spans="1:17">
      <c r="A1046241" s="33"/>
      <c r="Q1046241" s="33"/>
    </row>
    <row r="1046242" spans="1:17">
      <c r="A1046242" s="33"/>
      <c r="Q1046242" s="33"/>
    </row>
    <row r="1046243" spans="1:17">
      <c r="A1046243" s="33"/>
      <c r="Q1046243" s="33"/>
    </row>
    <row r="1046244" spans="1:17">
      <c r="A1046244" s="33"/>
      <c r="Q1046244" s="33"/>
    </row>
    <row r="1046245" spans="1:17">
      <c r="A1046245" s="33"/>
      <c r="Q1046245" s="33"/>
    </row>
    <row r="1046246" spans="1:17">
      <c r="A1046246" s="33"/>
      <c r="Q1046246" s="33"/>
    </row>
    <row r="1046247" spans="1:17">
      <c r="A1046247" s="33"/>
      <c r="Q1046247" s="33"/>
    </row>
    <row r="1046248" spans="1:17">
      <c r="A1046248" s="33"/>
      <c r="Q1046248" s="33"/>
    </row>
    <row r="1046249" spans="1:17">
      <c r="A1046249" s="33"/>
      <c r="Q1046249" s="33"/>
    </row>
    <row r="1046250" spans="1:17">
      <c r="A1046250" s="33"/>
      <c r="Q1046250" s="33"/>
    </row>
    <row r="1046251" spans="1:17">
      <c r="A1046251" s="33"/>
      <c r="Q1046251" s="33"/>
    </row>
    <row r="1046252" spans="1:17">
      <c r="A1046252" s="33"/>
      <c r="Q1046252" s="33"/>
    </row>
    <row r="1046253" spans="1:17">
      <c r="A1046253" s="33"/>
      <c r="Q1046253" s="33"/>
    </row>
    <row r="1046254" spans="1:17">
      <c r="A1046254" s="33"/>
      <c r="Q1046254" s="33"/>
    </row>
    <row r="1046255" spans="1:17">
      <c r="A1046255" s="33"/>
      <c r="Q1046255" s="33"/>
    </row>
    <row r="1046256" spans="1:17">
      <c r="A1046256" s="33"/>
      <c r="Q1046256" s="33"/>
    </row>
    <row r="1046257" spans="1:17">
      <c r="A1046257" s="33"/>
      <c r="Q1046257" s="33"/>
    </row>
    <row r="1046258" spans="1:17">
      <c r="A1046258" s="33"/>
      <c r="Q1046258" s="33"/>
    </row>
    <row r="1046259" spans="1:17">
      <c r="A1046259" s="33"/>
      <c r="Q1046259" s="33"/>
    </row>
    <row r="1046260" spans="1:17">
      <c r="A1046260" s="33"/>
      <c r="Q1046260" s="33"/>
    </row>
    <row r="1046261" spans="1:17">
      <c r="A1046261" s="33"/>
      <c r="Q1046261" s="33"/>
    </row>
    <row r="1046262" spans="1:17">
      <c r="A1046262" s="33"/>
      <c r="Q1046262" s="33"/>
    </row>
    <row r="1046263" spans="1:17">
      <c r="A1046263" s="33"/>
      <c r="Q1046263" s="33"/>
    </row>
    <row r="1046264" spans="1:17">
      <c r="A1046264" s="33"/>
      <c r="Q1046264" s="33"/>
    </row>
    <row r="1046265" spans="1:17">
      <c r="A1046265" s="33"/>
      <c r="Q1046265" s="33"/>
    </row>
    <row r="1046266" spans="1:17">
      <c r="A1046266" s="33"/>
      <c r="Q1046266" s="33"/>
    </row>
    <row r="1046267" spans="1:17">
      <c r="A1046267" s="33"/>
      <c r="Q1046267" s="33"/>
    </row>
    <row r="1046268" spans="1:17">
      <c r="A1046268" s="33"/>
      <c r="Q1046268" s="33"/>
    </row>
    <row r="1046269" spans="1:17">
      <c r="A1046269" s="33"/>
      <c r="Q1046269" s="33"/>
    </row>
    <row r="1046270" spans="1:17">
      <c r="A1046270" s="33"/>
      <c r="Q1046270" s="33"/>
    </row>
    <row r="1046271" spans="1:17">
      <c r="A1046271" s="33"/>
      <c r="Q1046271" s="33"/>
    </row>
    <row r="1046272" spans="1:17">
      <c r="A1046272" s="33"/>
      <c r="Q1046272" s="33"/>
    </row>
    <row r="1046273" spans="1:17">
      <c r="A1046273" s="33"/>
      <c r="Q1046273" s="33"/>
    </row>
    <row r="1046274" spans="1:17">
      <c r="A1046274" s="33"/>
      <c r="Q1046274" s="33"/>
    </row>
    <row r="1046275" spans="1:17">
      <c r="A1046275" s="33"/>
      <c r="Q1046275" s="33"/>
    </row>
    <row r="1046276" spans="1:17">
      <c r="A1046276" s="33"/>
      <c r="Q1046276" s="33"/>
    </row>
    <row r="1046277" spans="1:17">
      <c r="A1046277" s="33"/>
      <c r="Q1046277" s="33"/>
    </row>
    <row r="1046278" spans="1:17">
      <c r="A1046278" s="33"/>
      <c r="Q1046278" s="33"/>
    </row>
    <row r="1046279" spans="1:17">
      <c r="A1046279" s="33"/>
      <c r="Q1046279" s="33"/>
    </row>
    <row r="1046280" spans="1:17">
      <c r="A1046280" s="33"/>
      <c r="Q1046280" s="33"/>
    </row>
    <row r="1046281" spans="1:17">
      <c r="A1046281" s="33"/>
      <c r="Q1046281" s="33"/>
    </row>
    <row r="1046282" spans="1:17">
      <c r="A1046282" s="33"/>
      <c r="Q1046282" s="33"/>
    </row>
    <row r="1046283" spans="1:17">
      <c r="A1046283" s="33"/>
      <c r="Q1046283" s="33"/>
    </row>
    <row r="1046284" spans="1:17">
      <c r="A1046284" s="33"/>
      <c r="Q1046284" s="33"/>
    </row>
    <row r="1046285" spans="1:17">
      <c r="A1046285" s="33"/>
      <c r="Q1046285" s="33"/>
    </row>
    <row r="1046286" spans="1:17">
      <c r="A1046286" s="33"/>
      <c r="Q1046286" s="33"/>
    </row>
    <row r="1046287" spans="1:17">
      <c r="A1046287" s="33"/>
      <c r="Q1046287" s="33"/>
    </row>
    <row r="1046288" spans="1:17">
      <c r="A1046288" s="33"/>
      <c r="Q1046288" s="33"/>
    </row>
    <row r="1046289" spans="1:17">
      <c r="A1046289" s="33"/>
      <c r="Q1046289" s="33"/>
    </row>
    <row r="1046290" spans="1:17">
      <c r="A1046290" s="33"/>
      <c r="Q1046290" s="33"/>
    </row>
    <row r="1046291" spans="1:17">
      <c r="A1046291" s="33"/>
      <c r="Q1046291" s="33"/>
    </row>
    <row r="1046292" spans="1:17">
      <c r="A1046292" s="33"/>
      <c r="Q1046292" s="33"/>
    </row>
    <row r="1046293" spans="1:17">
      <c r="A1046293" s="33"/>
      <c r="Q1046293" s="33"/>
    </row>
    <row r="1046294" spans="1:17">
      <c r="A1046294" s="33"/>
      <c r="Q1046294" s="33"/>
    </row>
    <row r="1046295" spans="1:17">
      <c r="A1046295" s="33"/>
      <c r="Q1046295" s="33"/>
    </row>
    <row r="1046296" spans="1:17">
      <c r="A1046296" s="33"/>
      <c r="Q1046296" s="33"/>
    </row>
    <row r="1046297" spans="1:17">
      <c r="A1046297" s="33"/>
      <c r="Q1046297" s="33"/>
    </row>
    <row r="1046298" spans="1:17">
      <c r="A1046298" s="33"/>
      <c r="Q1046298" s="33"/>
    </row>
    <row r="1046299" spans="1:17">
      <c r="A1046299" s="33"/>
      <c r="Q1046299" s="33"/>
    </row>
    <row r="1046300" spans="1:17">
      <c r="A1046300" s="33"/>
      <c r="Q1046300" s="33"/>
    </row>
    <row r="1046301" spans="1:17">
      <c r="A1046301" s="33"/>
      <c r="Q1046301" s="33"/>
    </row>
    <row r="1046302" spans="1:17">
      <c r="A1046302" s="33"/>
      <c r="Q1046302" s="33"/>
    </row>
    <row r="1046303" spans="1:17">
      <c r="A1046303" s="33"/>
      <c r="Q1046303" s="33"/>
    </row>
    <row r="1046304" spans="1:17">
      <c r="A1046304" s="33"/>
      <c r="Q1046304" s="33"/>
    </row>
    <row r="1046305" spans="1:17">
      <c r="A1046305" s="33"/>
      <c r="Q1046305" s="33"/>
    </row>
    <row r="1046306" spans="1:17">
      <c r="A1046306" s="33"/>
      <c r="Q1046306" s="33"/>
    </row>
    <row r="1046307" spans="1:17">
      <c r="A1046307" s="33"/>
      <c r="Q1046307" s="33"/>
    </row>
    <row r="1046308" spans="1:17">
      <c r="A1046308" s="33"/>
      <c r="Q1046308" s="33"/>
    </row>
    <row r="1046309" spans="1:17">
      <c r="A1046309" s="33"/>
      <c r="Q1046309" s="33"/>
    </row>
    <row r="1046310" spans="1:17">
      <c r="A1046310" s="33"/>
      <c r="Q1046310" s="33"/>
    </row>
    <row r="1046311" spans="1:17">
      <c r="A1046311" s="33"/>
      <c r="Q1046311" s="33"/>
    </row>
    <row r="1046312" spans="1:17">
      <c r="A1046312" s="33"/>
      <c r="Q1046312" s="33"/>
    </row>
    <row r="1046313" spans="1:17">
      <c r="A1046313" s="33"/>
      <c r="Q1046313" s="33"/>
    </row>
    <row r="1046314" spans="1:17">
      <c r="A1046314" s="33"/>
      <c r="Q1046314" s="33"/>
    </row>
    <row r="1046315" spans="1:17">
      <c r="A1046315" s="33"/>
      <c r="Q1046315" s="33"/>
    </row>
    <row r="1046316" spans="1:17">
      <c r="A1046316" s="33"/>
      <c r="Q1046316" s="33"/>
    </row>
    <row r="1046317" spans="1:17">
      <c r="A1046317" s="33"/>
      <c r="Q1046317" s="33"/>
    </row>
    <row r="1046318" spans="1:17">
      <c r="A1046318" s="33"/>
      <c r="Q1046318" s="33"/>
    </row>
    <row r="1046319" spans="1:17">
      <c r="A1046319" s="33"/>
      <c r="Q1046319" s="33"/>
    </row>
    <row r="1046320" spans="1:17">
      <c r="A1046320" s="33"/>
      <c r="Q1046320" s="33"/>
    </row>
    <row r="1046321" spans="1:17">
      <c r="A1046321" s="33"/>
      <c r="Q1046321" s="33"/>
    </row>
    <row r="1046322" spans="1:17">
      <c r="A1046322" s="33"/>
      <c r="Q1046322" s="33"/>
    </row>
    <row r="1046323" spans="1:17">
      <c r="A1046323" s="33"/>
      <c r="Q1046323" s="33"/>
    </row>
    <row r="1046324" spans="1:17">
      <c r="A1046324" s="33"/>
      <c r="Q1046324" s="33"/>
    </row>
    <row r="1046325" spans="1:17">
      <c r="A1046325" s="33"/>
      <c r="Q1046325" s="33"/>
    </row>
    <row r="1046326" spans="1:17">
      <c r="A1046326" s="33"/>
      <c r="Q1046326" s="33"/>
    </row>
    <row r="1046327" spans="1:17">
      <c r="A1046327" s="33"/>
      <c r="Q1046327" s="33"/>
    </row>
    <row r="1046328" spans="1:17">
      <c r="A1046328" s="33"/>
      <c r="Q1046328" s="33"/>
    </row>
    <row r="1046329" spans="1:17">
      <c r="A1046329" s="33"/>
      <c r="Q1046329" s="33"/>
    </row>
    <row r="1046330" spans="1:17">
      <c r="A1046330" s="33"/>
      <c r="Q1046330" s="33"/>
    </row>
    <row r="1046331" spans="1:17">
      <c r="A1046331" s="33"/>
      <c r="Q1046331" s="33"/>
    </row>
    <row r="1046332" spans="1:17">
      <c r="A1046332" s="33"/>
      <c r="Q1046332" s="33"/>
    </row>
    <row r="1046333" spans="1:17">
      <c r="A1046333" s="33"/>
      <c r="Q1046333" s="33"/>
    </row>
    <row r="1046334" spans="1:17">
      <c r="A1046334" s="33"/>
      <c r="Q1046334" s="33"/>
    </row>
    <row r="1046335" spans="1:17">
      <c r="A1046335" s="33"/>
      <c r="Q1046335" s="33"/>
    </row>
    <row r="1046336" spans="1:17">
      <c r="A1046336" s="33"/>
      <c r="Q1046336" s="33"/>
    </row>
    <row r="1046337" spans="1:17">
      <c r="A1046337" s="33"/>
      <c r="Q1046337" s="33"/>
    </row>
    <row r="1046338" spans="1:17">
      <c r="A1046338" s="33"/>
      <c r="Q1046338" s="33"/>
    </row>
    <row r="1046339" spans="1:17">
      <c r="A1046339" s="33"/>
      <c r="Q1046339" s="33"/>
    </row>
    <row r="1046340" spans="1:17">
      <c r="A1046340" s="33"/>
      <c r="Q1046340" s="33"/>
    </row>
    <row r="1046341" spans="1:17">
      <c r="A1046341" s="33"/>
      <c r="Q1046341" s="33"/>
    </row>
    <row r="1046342" spans="1:17">
      <c r="A1046342" s="33"/>
      <c r="Q1046342" s="33"/>
    </row>
    <row r="1046343" spans="1:17">
      <c r="A1046343" s="33"/>
      <c r="Q1046343" s="33"/>
    </row>
    <row r="1046344" spans="1:17">
      <c r="A1046344" s="33"/>
      <c r="Q1046344" s="33"/>
    </row>
    <row r="1046345" spans="1:17">
      <c r="A1046345" s="33"/>
      <c r="Q1046345" s="33"/>
    </row>
    <row r="1046346" spans="1:17">
      <c r="A1046346" s="33"/>
      <c r="Q1046346" s="33"/>
    </row>
    <row r="1046347" spans="1:17">
      <c r="A1046347" s="33"/>
      <c r="Q1046347" s="33"/>
    </row>
    <row r="1046348" spans="1:17">
      <c r="A1046348" s="33"/>
      <c r="Q1046348" s="33"/>
    </row>
    <row r="1046349" spans="1:17">
      <c r="A1046349" s="33"/>
      <c r="Q1046349" s="33"/>
    </row>
    <row r="1046350" spans="1:17">
      <c r="A1046350" s="33"/>
      <c r="Q1046350" s="33"/>
    </row>
    <row r="1046351" spans="1:17">
      <c r="A1046351" s="33"/>
      <c r="Q1046351" s="33"/>
    </row>
    <row r="1046352" spans="1:17">
      <c r="A1046352" s="33"/>
      <c r="Q1046352" s="33"/>
    </row>
    <row r="1046353" spans="1:17">
      <c r="A1046353" s="33"/>
      <c r="Q1046353" s="33"/>
    </row>
    <row r="1046354" spans="1:17">
      <c r="A1046354" s="33"/>
      <c r="Q1046354" s="33"/>
    </row>
    <row r="1046355" spans="1:17">
      <c r="A1046355" s="33"/>
      <c r="Q1046355" s="33"/>
    </row>
    <row r="1046356" spans="1:17">
      <c r="A1046356" s="33"/>
      <c r="Q1046356" s="33"/>
    </row>
    <row r="1046357" spans="1:17">
      <c r="A1046357" s="33"/>
      <c r="Q1046357" s="33"/>
    </row>
    <row r="1046358" spans="1:17">
      <c r="A1046358" s="33"/>
      <c r="Q1046358" s="33"/>
    </row>
    <row r="1046359" spans="1:17">
      <c r="A1046359" s="33"/>
      <c r="Q1046359" s="33"/>
    </row>
    <row r="1046360" spans="1:17">
      <c r="A1046360" s="33"/>
      <c r="Q1046360" s="33"/>
    </row>
    <row r="1046361" spans="1:17">
      <c r="A1046361" s="33"/>
      <c r="Q1046361" s="33"/>
    </row>
    <row r="1046362" spans="1:17">
      <c r="A1046362" s="33"/>
      <c r="Q1046362" s="33"/>
    </row>
    <row r="1046363" spans="1:17">
      <c r="A1046363" s="33"/>
      <c r="Q1046363" s="33"/>
    </row>
    <row r="1046364" spans="1:17">
      <c r="A1046364" s="33"/>
      <c r="Q1046364" s="33"/>
    </row>
    <row r="1046365" spans="1:17">
      <c r="A1046365" s="33"/>
      <c r="Q1046365" s="33"/>
    </row>
    <row r="1046366" spans="1:17">
      <c r="A1046366" s="33"/>
      <c r="Q1046366" s="33"/>
    </row>
    <row r="1046367" spans="1:17">
      <c r="A1046367" s="33"/>
      <c r="Q1046367" s="33"/>
    </row>
    <row r="1046368" spans="1:17">
      <c r="A1046368" s="33"/>
      <c r="Q1046368" s="33"/>
    </row>
    <row r="1046369" spans="1:17">
      <c r="A1046369" s="33"/>
      <c r="Q1046369" s="33"/>
    </row>
    <row r="1046370" spans="1:17">
      <c r="A1046370" s="33"/>
      <c r="Q1046370" s="33"/>
    </row>
    <row r="1046371" spans="1:17">
      <c r="A1046371" s="33"/>
      <c r="Q1046371" s="33"/>
    </row>
    <row r="1046372" spans="1:17">
      <c r="A1046372" s="33"/>
      <c r="Q1046372" s="33"/>
    </row>
    <row r="1046373" spans="1:17">
      <c r="A1046373" s="33"/>
      <c r="Q1046373" s="33"/>
    </row>
    <row r="1046374" spans="1:17">
      <c r="A1046374" s="33"/>
      <c r="Q1046374" s="33"/>
    </row>
    <row r="1046375" spans="1:17">
      <c r="A1046375" s="33"/>
      <c r="Q1046375" s="33"/>
    </row>
    <row r="1046376" spans="1:17">
      <c r="A1046376" s="33"/>
      <c r="Q1046376" s="33"/>
    </row>
    <row r="1046377" spans="1:17">
      <c r="A1046377" s="33"/>
      <c r="Q1046377" s="33"/>
    </row>
    <row r="1046378" spans="1:17">
      <c r="A1046378" s="33"/>
      <c r="Q1046378" s="33"/>
    </row>
    <row r="1046379" spans="1:17">
      <c r="A1046379" s="33"/>
      <c r="Q1046379" s="33"/>
    </row>
    <row r="1046380" spans="1:17">
      <c r="A1046380" s="33"/>
      <c r="Q1046380" s="33"/>
    </row>
    <row r="1046381" spans="1:17">
      <c r="A1046381" s="33"/>
      <c r="Q1046381" s="33"/>
    </row>
    <row r="1046382" spans="1:17">
      <c r="A1046382" s="33"/>
      <c r="Q1046382" s="33"/>
    </row>
    <row r="1046383" spans="1:17">
      <c r="A1046383" s="33"/>
      <c r="Q1046383" s="33"/>
    </row>
    <row r="1046384" spans="1:17">
      <c r="A1046384" s="33"/>
      <c r="Q1046384" s="33"/>
    </row>
    <row r="1046385" spans="1:17">
      <c r="A1046385" s="33"/>
      <c r="Q1046385" s="33"/>
    </row>
    <row r="1046386" spans="1:17">
      <c r="A1046386" s="33"/>
      <c r="Q1046386" s="33"/>
    </row>
    <row r="1046387" spans="1:17">
      <c r="A1046387" s="33"/>
      <c r="Q1046387" s="33"/>
    </row>
    <row r="1046388" spans="1:17">
      <c r="A1046388" s="33"/>
      <c r="Q1046388" s="33"/>
    </row>
    <row r="1046389" spans="1:17">
      <c r="A1046389" s="33"/>
      <c r="Q1046389" s="33"/>
    </row>
    <row r="1046390" spans="1:17">
      <c r="A1046390" s="33"/>
      <c r="Q1046390" s="33"/>
    </row>
    <row r="1046391" spans="1:17">
      <c r="A1046391" s="33"/>
      <c r="Q1046391" s="33"/>
    </row>
    <row r="1046392" spans="1:17">
      <c r="A1046392" s="33"/>
      <c r="Q1046392" s="33"/>
    </row>
    <row r="1046393" spans="1:17">
      <c r="A1046393" s="33"/>
      <c r="Q1046393" s="33"/>
    </row>
    <row r="1046394" spans="1:17">
      <c r="A1046394" s="33"/>
      <c r="Q1046394" s="33"/>
    </row>
    <row r="1046395" spans="1:17">
      <c r="A1046395" s="33"/>
      <c r="Q1046395" s="33"/>
    </row>
    <row r="1046396" spans="1:17">
      <c r="A1046396" s="33"/>
      <c r="Q1046396" s="33"/>
    </row>
    <row r="1046397" spans="1:17">
      <c r="A1046397" s="33"/>
      <c r="Q1046397" s="33"/>
    </row>
    <row r="1046398" spans="1:17">
      <c r="A1046398" s="33"/>
      <c r="Q1046398" s="33"/>
    </row>
    <row r="1046399" spans="1:17">
      <c r="A1046399" s="33"/>
      <c r="Q1046399" s="33"/>
    </row>
    <row r="1046400" spans="1:17">
      <c r="A1046400" s="33"/>
      <c r="Q1046400" s="33"/>
    </row>
    <row r="1046401" spans="1:17">
      <c r="A1046401" s="33"/>
      <c r="Q1046401" s="33"/>
    </row>
    <row r="1046402" spans="1:17">
      <c r="A1046402" s="33"/>
      <c r="Q1046402" s="33"/>
    </row>
    <row r="1046403" spans="1:17">
      <c r="A1046403" s="33"/>
      <c r="Q1046403" s="33"/>
    </row>
    <row r="1046404" spans="1:17">
      <c r="A1046404" s="33"/>
      <c r="Q1046404" s="33"/>
    </row>
    <row r="1046405" spans="1:17">
      <c r="A1046405" s="33"/>
      <c r="Q1046405" s="33"/>
    </row>
    <row r="1046406" spans="1:17">
      <c r="A1046406" s="33"/>
      <c r="Q1046406" s="33"/>
    </row>
    <row r="1046407" spans="1:17">
      <c r="A1046407" s="33"/>
      <c r="Q1046407" s="33"/>
    </row>
    <row r="1046408" spans="1:17">
      <c r="A1046408" s="33"/>
      <c r="Q1046408" s="33"/>
    </row>
    <row r="1046409" spans="1:17">
      <c r="A1046409" s="33"/>
      <c r="Q1046409" s="33"/>
    </row>
    <row r="1046410" spans="1:17">
      <c r="A1046410" s="33"/>
      <c r="Q1046410" s="33"/>
    </row>
    <row r="1046411" spans="1:17">
      <c r="A1046411" s="33"/>
      <c r="Q1046411" s="33"/>
    </row>
    <row r="1046412" spans="1:17">
      <c r="A1046412" s="33"/>
      <c r="Q1046412" s="33"/>
    </row>
    <row r="1046413" spans="1:17">
      <c r="A1046413" s="33"/>
      <c r="Q1046413" s="33"/>
    </row>
    <row r="1046414" spans="1:17">
      <c r="A1046414" s="33"/>
      <c r="Q1046414" s="33"/>
    </row>
    <row r="1046415" spans="1:17">
      <c r="A1046415" s="33"/>
      <c r="Q1046415" s="33"/>
    </row>
    <row r="1046416" spans="1:17">
      <c r="A1046416" s="33"/>
      <c r="Q1046416" s="33"/>
    </row>
    <row r="1046417" spans="1:17">
      <c r="A1046417" s="33"/>
      <c r="Q1046417" s="33"/>
    </row>
    <row r="1046418" spans="1:17">
      <c r="A1046418" s="33"/>
      <c r="Q1046418" s="33"/>
    </row>
    <row r="1046419" spans="1:17">
      <c r="A1046419" s="33"/>
      <c r="Q1046419" s="33"/>
    </row>
    <row r="1046420" spans="1:17">
      <c r="A1046420" s="33"/>
      <c r="Q1046420" s="33"/>
    </row>
    <row r="1046421" spans="1:17">
      <c r="A1046421" s="33"/>
      <c r="Q1046421" s="33"/>
    </row>
    <row r="1046422" spans="1:17">
      <c r="A1046422" s="33"/>
      <c r="Q1046422" s="33"/>
    </row>
    <row r="1046423" spans="1:17">
      <c r="A1046423" s="33"/>
      <c r="Q1046423" s="33"/>
    </row>
    <row r="1046424" spans="1:17">
      <c r="A1046424" s="33"/>
      <c r="Q1046424" s="33"/>
    </row>
    <row r="1046425" spans="1:17">
      <c r="A1046425" s="33"/>
      <c r="Q1046425" s="33"/>
    </row>
    <row r="1046426" spans="1:17">
      <c r="A1046426" s="33"/>
      <c r="Q1046426" s="33"/>
    </row>
    <row r="1046427" spans="1:17">
      <c r="A1046427" s="33"/>
      <c r="Q1046427" s="33"/>
    </row>
    <row r="1046428" spans="1:17">
      <c r="A1046428" s="33"/>
      <c r="Q1046428" s="33"/>
    </row>
    <row r="1046429" spans="1:17">
      <c r="A1046429" s="33"/>
      <c r="Q1046429" s="33"/>
    </row>
    <row r="1046430" spans="1:17">
      <c r="A1046430" s="33"/>
      <c r="Q1046430" s="33"/>
    </row>
    <row r="1046431" spans="1:17">
      <c r="A1046431" s="33"/>
      <c r="Q1046431" s="33"/>
    </row>
    <row r="1046432" spans="1:17">
      <c r="A1046432" s="33"/>
      <c r="Q1046432" s="33"/>
    </row>
    <row r="1046433" spans="1:17">
      <c r="A1046433" s="33"/>
      <c r="Q1046433" s="33"/>
    </row>
    <row r="1046434" spans="1:17">
      <c r="A1046434" s="33"/>
      <c r="Q1046434" s="33"/>
    </row>
    <row r="1046435" spans="1:17">
      <c r="A1046435" s="33"/>
      <c r="Q1046435" s="33"/>
    </row>
    <row r="1046436" spans="1:17">
      <c r="A1046436" s="33"/>
      <c r="Q1046436" s="33"/>
    </row>
    <row r="1046437" spans="1:17">
      <c r="A1046437" s="33"/>
      <c r="Q1046437" s="33"/>
    </row>
    <row r="1046438" spans="1:17">
      <c r="A1046438" s="33"/>
      <c r="Q1046438" s="33"/>
    </row>
    <row r="1046439" spans="1:17">
      <c r="A1046439" s="33"/>
      <c r="Q1046439" s="33"/>
    </row>
    <row r="1046440" spans="1:17">
      <c r="A1046440" s="33"/>
      <c r="Q1046440" s="33"/>
    </row>
    <row r="1046441" spans="1:17">
      <c r="A1046441" s="33"/>
      <c r="Q1046441" s="33"/>
    </row>
    <row r="1046442" spans="1:17">
      <c r="A1046442" s="33"/>
      <c r="Q1046442" s="33"/>
    </row>
    <row r="1046443" spans="1:17">
      <c r="A1046443" s="33"/>
      <c r="Q1046443" s="33"/>
    </row>
    <row r="1046444" spans="1:17">
      <c r="A1046444" s="33"/>
      <c r="Q1046444" s="33"/>
    </row>
    <row r="1046445" spans="1:17">
      <c r="A1046445" s="33"/>
      <c r="Q1046445" s="33"/>
    </row>
    <row r="1046446" spans="1:17">
      <c r="A1046446" s="33"/>
      <c r="Q1046446" s="33"/>
    </row>
    <row r="1046447" spans="1:17">
      <c r="A1046447" s="33"/>
      <c r="Q1046447" s="33"/>
    </row>
    <row r="1046448" spans="1:17">
      <c r="A1046448" s="33"/>
      <c r="Q1046448" s="33"/>
    </row>
    <row r="1046449" spans="1:17">
      <c r="A1046449" s="33"/>
      <c r="Q1046449" s="33"/>
    </row>
    <row r="1046450" spans="1:17">
      <c r="A1046450" s="33"/>
      <c r="Q1046450" s="33"/>
    </row>
    <row r="1046451" spans="1:17">
      <c r="A1046451" s="33"/>
      <c r="Q1046451" s="33"/>
    </row>
    <row r="1046452" spans="1:17">
      <c r="A1046452" s="33"/>
      <c r="Q1046452" s="33"/>
    </row>
    <row r="1046453" spans="1:17">
      <c r="A1046453" s="33"/>
      <c r="Q1046453" s="33"/>
    </row>
    <row r="1046454" spans="1:17">
      <c r="A1046454" s="33"/>
      <c r="Q1046454" s="33"/>
    </row>
    <row r="1046455" spans="1:17">
      <c r="A1046455" s="33"/>
      <c r="Q1046455" s="33"/>
    </row>
    <row r="1046456" spans="1:17">
      <c r="A1046456" s="33"/>
      <c r="Q1046456" s="33"/>
    </row>
    <row r="1046457" spans="1:17">
      <c r="A1046457" s="33"/>
      <c r="Q1046457" s="33"/>
    </row>
    <row r="1046458" spans="1:17">
      <c r="A1046458" s="33"/>
      <c r="Q1046458" s="33"/>
    </row>
    <row r="1046459" spans="1:17">
      <c r="A1046459" s="33"/>
      <c r="Q1046459" s="33"/>
    </row>
    <row r="1046460" spans="1:17">
      <c r="A1046460" s="33"/>
      <c r="Q1046460" s="33"/>
    </row>
    <row r="1046461" spans="1:17">
      <c r="A1046461" s="33"/>
      <c r="Q1046461" s="33"/>
    </row>
    <row r="1046462" spans="1:17">
      <c r="A1046462" s="33"/>
      <c r="Q1046462" s="33"/>
    </row>
    <row r="1046463" spans="1:17">
      <c r="A1046463" s="33"/>
      <c r="Q1046463" s="33"/>
    </row>
    <row r="1046464" spans="1:17">
      <c r="A1046464" s="33"/>
      <c r="Q1046464" s="33"/>
    </row>
    <row r="1046465" spans="1:17">
      <c r="A1046465" s="33"/>
      <c r="Q1046465" s="33"/>
    </row>
    <row r="1046466" spans="1:17">
      <c r="A1046466" s="33"/>
      <c r="Q1046466" s="33"/>
    </row>
    <row r="1046467" spans="1:17">
      <c r="A1046467" s="33"/>
      <c r="Q1046467" s="33"/>
    </row>
    <row r="1046468" spans="1:17">
      <c r="A1046468" s="33"/>
      <c r="Q1046468" s="33"/>
    </row>
    <row r="1046469" spans="1:17">
      <c r="A1046469" s="33"/>
      <c r="Q1046469" s="33"/>
    </row>
    <row r="1046470" spans="1:17">
      <c r="A1046470" s="33"/>
      <c r="Q1046470" s="33"/>
    </row>
    <row r="1046471" spans="1:17">
      <c r="A1046471" s="33"/>
      <c r="Q1046471" s="33"/>
    </row>
    <row r="1046472" spans="1:17">
      <c r="A1046472" s="33"/>
      <c r="Q1046472" s="33"/>
    </row>
    <row r="1046473" spans="1:17">
      <c r="A1046473" s="33"/>
      <c r="Q1046473" s="33"/>
    </row>
    <row r="1046474" spans="1:17">
      <c r="A1046474" s="33"/>
      <c r="Q1046474" s="33"/>
    </row>
    <row r="1046475" spans="1:17">
      <c r="A1046475" s="33"/>
      <c r="Q1046475" s="33"/>
    </row>
    <row r="1046476" spans="1:17">
      <c r="A1046476" s="33"/>
      <c r="Q1046476" s="33"/>
    </row>
    <row r="1046477" spans="1:17">
      <c r="A1046477" s="33"/>
      <c r="Q1046477" s="33"/>
    </row>
    <row r="1046478" spans="1:17">
      <c r="A1046478" s="33"/>
      <c r="Q1046478" s="33"/>
    </row>
    <row r="1046479" spans="1:17">
      <c r="A1046479" s="33"/>
      <c r="Q1046479" s="33"/>
    </row>
    <row r="1046480" spans="1:17">
      <c r="A1046480" s="33"/>
      <c r="Q1046480" s="33"/>
    </row>
    <row r="1046481" spans="1:17">
      <c r="A1046481" s="33"/>
      <c r="Q1046481" s="33"/>
    </row>
    <row r="1046482" spans="1:17">
      <c r="A1046482" s="33"/>
      <c r="Q1046482" s="33"/>
    </row>
    <row r="1046483" spans="1:17">
      <c r="A1046483" s="33"/>
      <c r="Q1046483" s="33"/>
    </row>
    <row r="1046484" spans="1:17">
      <c r="A1046484" s="33"/>
      <c r="Q1046484" s="33"/>
    </row>
    <row r="1046485" spans="1:17">
      <c r="A1046485" s="33"/>
      <c r="Q1046485" s="33"/>
    </row>
    <row r="1046486" spans="1:17">
      <c r="A1046486" s="33"/>
      <c r="Q1046486" s="33"/>
    </row>
    <row r="1046487" spans="1:17">
      <c r="A1046487" s="33"/>
      <c r="Q1046487" s="33"/>
    </row>
    <row r="1046488" spans="1:17">
      <c r="A1046488" s="33"/>
      <c r="Q1046488" s="33"/>
    </row>
    <row r="1046489" spans="1:17">
      <c r="A1046489" s="33"/>
      <c r="Q1046489" s="33"/>
    </row>
    <row r="1046490" spans="1:17">
      <c r="A1046490" s="33"/>
      <c r="Q1046490" s="33"/>
    </row>
    <row r="1046491" spans="1:17">
      <c r="A1046491" s="33"/>
      <c r="Q1046491" s="33"/>
    </row>
    <row r="1046492" spans="1:17">
      <c r="A1046492" s="33"/>
      <c r="Q1046492" s="33"/>
    </row>
    <row r="1046493" spans="1:17">
      <c r="A1046493" s="33"/>
      <c r="Q1046493" s="33"/>
    </row>
    <row r="1046494" spans="1:17">
      <c r="A1046494" s="33"/>
      <c r="Q1046494" s="33"/>
    </row>
    <row r="1046495" spans="1:17">
      <c r="A1046495" s="33"/>
      <c r="Q1046495" s="33"/>
    </row>
    <row r="1046496" spans="1:17">
      <c r="A1046496" s="33"/>
      <c r="Q1046496" s="33"/>
    </row>
    <row r="1046497" spans="1:17">
      <c r="A1046497" s="33"/>
      <c r="Q1046497" s="33"/>
    </row>
    <row r="1046498" spans="1:17">
      <c r="A1046498" s="33"/>
      <c r="Q1046498" s="33"/>
    </row>
    <row r="1046499" spans="1:17">
      <c r="A1046499" s="33"/>
      <c r="Q1046499" s="33"/>
    </row>
    <row r="1046500" spans="1:17">
      <c r="A1046500" s="33"/>
      <c r="Q1046500" s="33"/>
    </row>
    <row r="1046501" spans="1:17">
      <c r="A1046501" s="33"/>
      <c r="Q1046501" s="33"/>
    </row>
    <row r="1046502" spans="1:17">
      <c r="A1046502" s="33"/>
      <c r="Q1046502" s="33"/>
    </row>
    <row r="1046503" spans="1:17">
      <c r="A1046503" s="33"/>
      <c r="Q1046503" s="33"/>
    </row>
    <row r="1046504" spans="1:17">
      <c r="A1046504" s="33"/>
      <c r="Q1046504" s="33"/>
    </row>
    <row r="1046505" spans="1:17">
      <c r="A1046505" s="33"/>
      <c r="Q1046505" s="33"/>
    </row>
    <row r="1046506" spans="1:17">
      <c r="A1046506" s="33"/>
      <c r="Q1046506" s="33"/>
    </row>
    <row r="1046507" spans="1:17">
      <c r="A1046507" s="33"/>
      <c r="Q1046507" s="33"/>
    </row>
    <row r="1046508" spans="1:17">
      <c r="A1046508" s="33"/>
      <c r="Q1046508" s="33"/>
    </row>
    <row r="1046509" spans="1:17">
      <c r="A1046509" s="33"/>
      <c r="Q1046509" s="33"/>
    </row>
    <row r="1046510" spans="1:17">
      <c r="A1046510" s="33"/>
      <c r="Q1046510" s="33"/>
    </row>
    <row r="1046511" spans="1:17">
      <c r="A1046511" s="33"/>
      <c r="Q1046511" s="33"/>
    </row>
    <row r="1046512" spans="1:17">
      <c r="A1046512" s="33"/>
      <c r="Q1046512" s="33"/>
    </row>
    <row r="1046513" spans="1:17">
      <c r="A1046513" s="33"/>
      <c r="Q1046513" s="33"/>
    </row>
    <row r="1046514" spans="1:17">
      <c r="A1046514" s="33"/>
      <c r="Q1046514" s="33"/>
    </row>
    <row r="1046515" spans="1:17">
      <c r="A1046515" s="33"/>
      <c r="Q1046515" s="33"/>
    </row>
    <row r="1046516" spans="1:17">
      <c r="A1046516" s="33"/>
      <c r="Q1046516" s="33"/>
    </row>
    <row r="1046517" spans="1:17">
      <c r="A1046517" s="33"/>
      <c r="Q1046517" s="33"/>
    </row>
    <row r="1046518" spans="1:17">
      <c r="A1046518" s="33"/>
      <c r="Q1046518" s="33"/>
    </row>
    <row r="1046519" spans="1:17">
      <c r="A1046519" s="33"/>
      <c r="Q1046519" s="33"/>
    </row>
    <row r="1046520" spans="1:17">
      <c r="A1046520" s="33"/>
      <c r="Q1046520" s="33"/>
    </row>
    <row r="1046521" spans="1:17">
      <c r="A1046521" s="33"/>
      <c r="Q1046521" s="33"/>
    </row>
    <row r="1046522" spans="1:17">
      <c r="A1046522" s="33"/>
      <c r="Q1046522" s="33"/>
    </row>
    <row r="1046523" spans="1:17">
      <c r="A1046523" s="33"/>
      <c r="Q1046523" s="33"/>
    </row>
    <row r="1046524" spans="1:17">
      <c r="A1046524" s="33"/>
      <c r="Q1046524" s="33"/>
    </row>
    <row r="1046525" spans="1:17">
      <c r="A1046525" s="33"/>
      <c r="Q1046525" s="33"/>
    </row>
    <row r="1046526" spans="1:17">
      <c r="A1046526" s="33"/>
      <c r="Q1046526" s="33"/>
    </row>
    <row r="1046527" spans="1:17">
      <c r="A1046527" s="33"/>
      <c r="Q1046527" s="33"/>
    </row>
    <row r="1046528" spans="1:17">
      <c r="A1046528" s="33"/>
      <c r="Q1046528" s="33"/>
    </row>
    <row r="1046529" spans="1:17">
      <c r="A1046529" s="33"/>
      <c r="Q1046529" s="33"/>
    </row>
    <row r="1046530" spans="1:17">
      <c r="A1046530" s="33"/>
      <c r="Q1046530" s="33"/>
    </row>
    <row r="1046531" spans="1:17">
      <c r="A1046531" s="33"/>
      <c r="Q1046531" s="33"/>
    </row>
    <row r="1046532" spans="1:17">
      <c r="A1046532" s="33"/>
      <c r="Q1046532" s="33"/>
    </row>
    <row r="1046533" spans="1:17">
      <c r="A1046533" s="33"/>
      <c r="Q1046533" s="33"/>
    </row>
    <row r="1046534" spans="1:17">
      <c r="A1046534" s="33"/>
      <c r="Q1046534" s="33"/>
    </row>
    <row r="1046535" spans="1:17">
      <c r="A1046535" s="33"/>
      <c r="Q1046535" s="33"/>
    </row>
    <row r="1046536" spans="1:17">
      <c r="A1046536" s="33"/>
      <c r="Q1046536" s="33"/>
    </row>
    <row r="1046537" spans="1:17">
      <c r="A1046537" s="33"/>
      <c r="Q1046537" s="33"/>
    </row>
    <row r="1046538" spans="1:17">
      <c r="A1046538" s="33"/>
      <c r="Q1046538" s="33"/>
    </row>
    <row r="1046539" spans="1:17">
      <c r="A1046539" s="33"/>
      <c r="Q1046539" s="33"/>
    </row>
    <row r="1046540" spans="1:17">
      <c r="A1046540" s="33"/>
      <c r="Q1046540" s="33"/>
    </row>
    <row r="1046541" spans="1:17">
      <c r="A1046541" s="33"/>
      <c r="Q1046541" s="33"/>
    </row>
    <row r="1046542" spans="1:17">
      <c r="A1046542" s="33"/>
      <c r="Q1046542" s="33"/>
    </row>
    <row r="1046543" spans="1:17">
      <c r="A1046543" s="33"/>
      <c r="Q1046543" s="33"/>
    </row>
    <row r="1046544" spans="1:17">
      <c r="A1046544" s="33"/>
      <c r="Q1046544" s="33"/>
    </row>
    <row r="1046545" spans="1:17">
      <c r="A1046545" s="33"/>
      <c r="Q1046545" s="33"/>
    </row>
    <row r="1046546" spans="1:17">
      <c r="A1046546" s="33"/>
      <c r="Q1046546" s="33"/>
    </row>
    <row r="1046547" spans="1:17">
      <c r="A1046547" s="33"/>
      <c r="Q1046547" s="33"/>
    </row>
    <row r="1046548" spans="1:17">
      <c r="A1046548" s="33"/>
      <c r="Q1046548" s="33"/>
    </row>
    <row r="1046549" spans="1:17">
      <c r="A1046549" s="33"/>
      <c r="Q1046549" s="33"/>
    </row>
    <row r="1046550" spans="1:17">
      <c r="A1046550" s="33"/>
      <c r="Q1046550" s="33"/>
    </row>
    <row r="1046551" spans="1:17">
      <c r="A1046551" s="33"/>
      <c r="Q1046551" s="33"/>
    </row>
    <row r="1046552" spans="1:17">
      <c r="A1046552" s="33"/>
      <c r="Q1046552" s="33"/>
    </row>
    <row r="1046553" spans="1:17">
      <c r="A1046553" s="33"/>
      <c r="Q1046553" s="33"/>
    </row>
    <row r="1046554" spans="1:17">
      <c r="A1046554" s="33"/>
      <c r="Q1046554" s="33"/>
    </row>
    <row r="1046555" spans="1:17">
      <c r="A1046555" s="33"/>
      <c r="Q1046555" s="33"/>
    </row>
    <row r="1046556" spans="1:17">
      <c r="A1046556" s="33"/>
      <c r="Q1046556" s="33"/>
    </row>
    <row r="1046557" spans="1:17">
      <c r="A1046557" s="33"/>
      <c r="Q1046557" s="33"/>
    </row>
    <row r="1046558" spans="1:17">
      <c r="A1046558" s="33"/>
      <c r="Q1046558" s="33"/>
    </row>
    <row r="1046559" spans="1:17">
      <c r="A1046559" s="33"/>
      <c r="Q1046559" s="33"/>
    </row>
    <row r="1046560" spans="1:17">
      <c r="A1046560" s="33"/>
      <c r="Q1046560" s="33"/>
    </row>
    <row r="1046561" spans="1:17">
      <c r="A1046561" s="33"/>
      <c r="Q1046561" s="33"/>
    </row>
    <row r="1046562" spans="1:17">
      <c r="A1046562" s="33"/>
      <c r="Q1046562" s="33"/>
    </row>
    <row r="1046563" spans="1:17">
      <c r="A1046563" s="33"/>
      <c r="Q1046563" s="33"/>
    </row>
    <row r="1046564" spans="1:17">
      <c r="A1046564" s="33"/>
      <c r="Q1046564" s="33"/>
    </row>
    <row r="1046565" spans="1:17">
      <c r="A1046565" s="33"/>
      <c r="Q1046565" s="33"/>
    </row>
    <row r="1046566" spans="1:17">
      <c r="A1046566" s="33"/>
      <c r="Q1046566" s="33"/>
    </row>
    <row r="1046567" spans="1:17">
      <c r="A1046567" s="33"/>
      <c r="Q1046567" s="33"/>
    </row>
    <row r="1046568" spans="1:17">
      <c r="A1046568" s="33"/>
      <c r="Q1046568" s="33"/>
    </row>
    <row r="1046569" spans="1:17">
      <c r="A1046569" s="33"/>
      <c r="Q1046569" s="33"/>
    </row>
    <row r="1046570" spans="1:17">
      <c r="A1046570" s="33"/>
      <c r="Q1046570" s="33"/>
    </row>
    <row r="1046571" spans="1:17">
      <c r="A1046571" s="33"/>
      <c r="Q1046571" s="33"/>
    </row>
    <row r="1046572" spans="1:17">
      <c r="A1046572" s="33"/>
      <c r="Q1046572" s="33"/>
    </row>
    <row r="1046573" spans="1:17">
      <c r="A1046573" s="33"/>
      <c r="Q1046573" s="33"/>
    </row>
    <row r="1046574" spans="1:17">
      <c r="A1046574" s="33"/>
      <c r="Q1046574" s="33"/>
    </row>
    <row r="1046575" spans="1:17">
      <c r="A1046575" s="33"/>
      <c r="Q1046575" s="33"/>
    </row>
    <row r="1046576" spans="1:17">
      <c r="A1046576" s="33"/>
      <c r="Q1046576" s="33"/>
    </row>
    <row r="1046577" spans="1:17">
      <c r="A1046577" s="33"/>
      <c r="Q1046577" s="33"/>
    </row>
    <row r="1046578" spans="1:17">
      <c r="A1046578" s="33"/>
      <c r="Q1046578" s="33"/>
    </row>
    <row r="1046579" spans="1:17">
      <c r="A1046579" s="33"/>
      <c r="Q1046579" s="33"/>
    </row>
    <row r="1046580" spans="1:17">
      <c r="A1046580" s="33"/>
      <c r="Q1046580" s="33"/>
    </row>
    <row r="1046581" spans="1:17">
      <c r="A1046581" s="33"/>
      <c r="Q1046581" s="33"/>
    </row>
    <row r="1046582" spans="1:17">
      <c r="A1046582" s="33"/>
      <c r="Q1046582" s="33"/>
    </row>
    <row r="1046583" spans="1:17">
      <c r="A1046583" s="33"/>
      <c r="Q1046583" s="33"/>
    </row>
    <row r="1046584" spans="1:17">
      <c r="A1046584" s="33"/>
      <c r="Q1046584" s="33"/>
    </row>
    <row r="1046585" spans="1:17">
      <c r="A1046585" s="33"/>
      <c r="Q1046585" s="33"/>
    </row>
    <row r="1046586" spans="1:17">
      <c r="A1046586" s="33"/>
      <c r="Q1046586" s="33"/>
    </row>
    <row r="1046587" spans="1:17">
      <c r="A1046587" s="33"/>
      <c r="Q1046587" s="33"/>
    </row>
    <row r="1046588" spans="1:17">
      <c r="A1046588" s="33"/>
      <c r="Q1046588" s="33"/>
    </row>
    <row r="1046589" spans="1:17">
      <c r="A1046589" s="33"/>
      <c r="Q1046589" s="33"/>
    </row>
    <row r="1046590" spans="1:17">
      <c r="A1046590" s="33"/>
      <c r="Q1046590" s="33"/>
    </row>
    <row r="1046591" spans="1:17">
      <c r="A1046591" s="33"/>
      <c r="Q1046591" s="33"/>
    </row>
    <row r="1046592" spans="1:17">
      <c r="A1046592" s="33"/>
      <c r="Q1046592" s="33"/>
    </row>
    <row r="1046593" spans="1:17">
      <c r="A1046593" s="33"/>
      <c r="Q1046593" s="33"/>
    </row>
    <row r="1046594" spans="1:17">
      <c r="A1046594" s="33"/>
      <c r="Q1046594" s="33"/>
    </row>
    <row r="1046595" spans="1:17">
      <c r="A1046595" s="33"/>
      <c r="Q1046595" s="33"/>
    </row>
    <row r="1046596" spans="1:17">
      <c r="A1046596" s="33"/>
      <c r="Q1046596" s="33"/>
    </row>
    <row r="1046597" spans="1:17">
      <c r="A1046597" s="33"/>
      <c r="Q1046597" s="33"/>
    </row>
    <row r="1046598" spans="1:17">
      <c r="A1046598" s="33"/>
      <c r="Q1046598" s="33"/>
    </row>
    <row r="1046599" spans="1:17">
      <c r="A1046599" s="33"/>
      <c r="Q1046599" s="33"/>
    </row>
    <row r="1046600" spans="1:17">
      <c r="A1046600" s="33"/>
      <c r="Q1046600" s="33"/>
    </row>
    <row r="1046601" spans="1:17">
      <c r="A1046601" s="33"/>
      <c r="Q1046601" s="33"/>
    </row>
    <row r="1046602" spans="1:17">
      <c r="A1046602" s="33"/>
      <c r="Q1046602" s="33"/>
    </row>
    <row r="1046603" spans="1:17">
      <c r="A1046603" s="33"/>
      <c r="Q1046603" s="33"/>
    </row>
    <row r="1046604" spans="1:17">
      <c r="A1046604" s="33"/>
      <c r="Q1046604" s="33"/>
    </row>
    <row r="1046605" spans="1:17">
      <c r="A1046605" s="33"/>
      <c r="Q1046605" s="33"/>
    </row>
    <row r="1046606" spans="1:17">
      <c r="A1046606" s="33"/>
      <c r="Q1046606" s="33"/>
    </row>
    <row r="1046607" spans="1:17">
      <c r="A1046607" s="33"/>
      <c r="Q1046607" s="33"/>
    </row>
    <row r="1046608" spans="1:17">
      <c r="A1046608" s="33"/>
      <c r="Q1046608" s="33"/>
    </row>
    <row r="1046609" spans="1:17">
      <c r="A1046609" s="33"/>
      <c r="Q1046609" s="33"/>
    </row>
    <row r="1046610" spans="1:17">
      <c r="A1046610" s="33"/>
      <c r="Q1046610" s="33"/>
    </row>
    <row r="1046611" spans="1:17">
      <c r="A1046611" s="33"/>
      <c r="Q1046611" s="33"/>
    </row>
    <row r="1046612" spans="1:17">
      <c r="A1046612" s="33"/>
      <c r="Q1046612" s="33"/>
    </row>
    <row r="1046613" spans="1:17">
      <c r="A1046613" s="33"/>
      <c r="Q1046613" s="33"/>
    </row>
    <row r="1046614" spans="1:17">
      <c r="A1046614" s="33"/>
      <c r="Q1046614" s="33"/>
    </row>
    <row r="1046615" spans="1:17">
      <c r="A1046615" s="33"/>
      <c r="Q1046615" s="33"/>
    </row>
    <row r="1046616" spans="1:17">
      <c r="A1046616" s="33"/>
      <c r="Q1046616" s="33"/>
    </row>
    <row r="1046617" spans="1:17">
      <c r="A1046617" s="33"/>
      <c r="Q1046617" s="33"/>
    </row>
    <row r="1046618" spans="1:17">
      <c r="A1046618" s="33"/>
      <c r="Q1046618" s="33"/>
    </row>
    <row r="1046619" spans="1:17">
      <c r="A1046619" s="33"/>
      <c r="Q1046619" s="33"/>
    </row>
    <row r="1046620" spans="1:17">
      <c r="A1046620" s="33"/>
      <c r="Q1046620" s="33"/>
    </row>
    <row r="1046621" spans="1:17">
      <c r="A1046621" s="33"/>
      <c r="Q1046621" s="33"/>
    </row>
    <row r="1046622" spans="1:17">
      <c r="A1046622" s="33"/>
      <c r="Q1046622" s="33"/>
    </row>
    <row r="1046623" spans="1:17">
      <c r="A1046623" s="33"/>
      <c r="Q1046623" s="33"/>
    </row>
    <row r="1046624" spans="1:17">
      <c r="A1046624" s="33"/>
      <c r="Q1046624" s="33"/>
    </row>
    <row r="1046625" spans="1:17">
      <c r="A1046625" s="33"/>
      <c r="Q1046625" s="33"/>
    </row>
    <row r="1046626" spans="1:17">
      <c r="A1046626" s="33"/>
      <c r="Q1046626" s="33"/>
    </row>
    <row r="1046627" spans="1:17">
      <c r="A1046627" s="33"/>
      <c r="Q1046627" s="33"/>
    </row>
    <row r="1046628" spans="1:17">
      <c r="A1046628" s="33"/>
      <c r="Q1046628" s="33"/>
    </row>
    <row r="1046629" spans="1:17">
      <c r="A1046629" s="33"/>
      <c r="Q1046629" s="33"/>
    </row>
    <row r="1046630" spans="1:17">
      <c r="A1046630" s="33"/>
      <c r="Q1046630" s="33"/>
    </row>
    <row r="1046631" spans="1:17">
      <c r="A1046631" s="33"/>
      <c r="Q1046631" s="33"/>
    </row>
    <row r="1046632" spans="1:17">
      <c r="A1046632" s="33"/>
      <c r="Q1046632" s="33"/>
    </row>
    <row r="1046633" spans="1:17">
      <c r="A1046633" s="33"/>
      <c r="Q1046633" s="33"/>
    </row>
    <row r="1046634" spans="1:17">
      <c r="A1046634" s="33"/>
      <c r="Q1046634" s="33"/>
    </row>
    <row r="1046635" spans="1:17">
      <c r="A1046635" s="33"/>
      <c r="Q1046635" s="33"/>
    </row>
    <row r="1046636" spans="1:17">
      <c r="A1046636" s="33"/>
      <c r="Q1046636" s="33"/>
    </row>
    <row r="1046637" spans="1:17">
      <c r="A1046637" s="33"/>
      <c r="Q1046637" s="33"/>
    </row>
    <row r="1046638" spans="1:17">
      <c r="A1046638" s="33"/>
      <c r="Q1046638" s="33"/>
    </row>
    <row r="1046639" spans="1:17">
      <c r="A1046639" s="33"/>
      <c r="Q1046639" s="33"/>
    </row>
    <row r="1046640" spans="1:17">
      <c r="A1046640" s="33"/>
      <c r="Q1046640" s="33"/>
    </row>
    <row r="1046641" spans="1:17">
      <c r="A1046641" s="33"/>
      <c r="Q1046641" s="33"/>
    </row>
    <row r="1046642" spans="1:17">
      <c r="A1046642" s="33"/>
      <c r="Q1046642" s="33"/>
    </row>
    <row r="1046643" spans="1:17">
      <c r="A1046643" s="33"/>
      <c r="Q1046643" s="33"/>
    </row>
    <row r="1046644" spans="1:17">
      <c r="A1046644" s="33"/>
      <c r="Q1046644" s="33"/>
    </row>
    <row r="1046645" spans="1:17">
      <c r="A1046645" s="33"/>
      <c r="Q1046645" s="33"/>
    </row>
    <row r="1046646" spans="1:17">
      <c r="A1046646" s="33"/>
      <c r="Q1046646" s="33"/>
    </row>
    <row r="1046647" spans="1:17">
      <c r="A1046647" s="33"/>
      <c r="Q1046647" s="33"/>
    </row>
    <row r="1046648" spans="1:17">
      <c r="A1046648" s="33"/>
      <c r="Q1046648" s="33"/>
    </row>
    <row r="1046649" spans="1:17">
      <c r="A1046649" s="33"/>
      <c r="Q1046649" s="33"/>
    </row>
    <row r="1046650" spans="1:17">
      <c r="A1046650" s="33"/>
      <c r="Q1046650" s="33"/>
    </row>
    <row r="1046651" spans="1:17">
      <c r="A1046651" s="33"/>
      <c r="Q1046651" s="33"/>
    </row>
    <row r="1046652" spans="1:17">
      <c r="A1046652" s="33"/>
      <c r="Q1046652" s="33"/>
    </row>
    <row r="1046653" spans="1:17">
      <c r="A1046653" s="33"/>
      <c r="Q1046653" s="33"/>
    </row>
    <row r="1046654" spans="1:17">
      <c r="A1046654" s="33"/>
      <c r="Q1046654" s="33"/>
    </row>
    <row r="1046655" spans="1:17">
      <c r="A1046655" s="33"/>
      <c r="Q1046655" s="33"/>
    </row>
    <row r="1046656" spans="1:17">
      <c r="A1046656" s="33"/>
      <c r="Q1046656" s="33"/>
    </row>
    <row r="1046657" spans="1:17">
      <c r="A1046657" s="33"/>
      <c r="Q1046657" s="33"/>
    </row>
    <row r="1046658" spans="1:17">
      <c r="A1046658" s="33"/>
      <c r="Q1046658" s="33"/>
    </row>
    <row r="1046659" spans="1:17">
      <c r="A1046659" s="33"/>
      <c r="Q1046659" s="33"/>
    </row>
    <row r="1046660" spans="1:17">
      <c r="A1046660" s="33"/>
      <c r="Q1046660" s="33"/>
    </row>
    <row r="1046661" spans="1:17">
      <c r="A1046661" s="33"/>
      <c r="Q1046661" s="33"/>
    </row>
    <row r="1046662" spans="1:17">
      <c r="A1046662" s="33"/>
      <c r="Q1046662" s="33"/>
    </row>
    <row r="1046663" spans="1:17">
      <c r="A1046663" s="33"/>
      <c r="Q1046663" s="33"/>
    </row>
    <row r="1046664" spans="1:17">
      <c r="A1046664" s="33"/>
      <c r="Q1046664" s="33"/>
    </row>
    <row r="1046665" spans="1:17">
      <c r="A1046665" s="33"/>
      <c r="Q1046665" s="33"/>
    </row>
    <row r="1046666" spans="1:17">
      <c r="A1046666" s="33"/>
      <c r="Q1046666" s="33"/>
    </row>
    <row r="1046667" spans="1:17">
      <c r="A1046667" s="33"/>
      <c r="Q1046667" s="33"/>
    </row>
    <row r="1046668" spans="1:17">
      <c r="A1046668" s="33"/>
      <c r="Q1046668" s="33"/>
    </row>
    <row r="1046669" spans="1:17">
      <c r="A1046669" s="33"/>
      <c r="Q1046669" s="33"/>
    </row>
    <row r="1046670" spans="1:17">
      <c r="A1046670" s="33"/>
      <c r="Q1046670" s="33"/>
    </row>
    <row r="1046671" spans="1:17">
      <c r="A1046671" s="33"/>
      <c r="Q1046671" s="33"/>
    </row>
    <row r="1046672" spans="1:17">
      <c r="A1046672" s="33"/>
      <c r="Q1046672" s="33"/>
    </row>
    <row r="1046673" spans="1:17">
      <c r="A1046673" s="33"/>
      <c r="Q1046673" s="33"/>
    </row>
    <row r="1046674" spans="1:17">
      <c r="A1046674" s="33"/>
      <c r="Q1046674" s="33"/>
    </row>
    <row r="1046675" spans="1:17">
      <c r="A1046675" s="33"/>
      <c r="Q1046675" s="33"/>
    </row>
    <row r="1046676" spans="1:17">
      <c r="A1046676" s="33"/>
      <c r="Q1046676" s="33"/>
    </row>
    <row r="1046677" spans="1:17">
      <c r="A1046677" s="33"/>
      <c r="Q1046677" s="33"/>
    </row>
    <row r="1046678" spans="1:17">
      <c r="A1046678" s="33"/>
      <c r="Q1046678" s="33"/>
    </row>
    <row r="1046679" spans="1:17">
      <c r="A1046679" s="33"/>
      <c r="Q1046679" s="33"/>
    </row>
    <row r="1046680" spans="1:17">
      <c r="A1046680" s="33"/>
      <c r="Q1046680" s="33"/>
    </row>
    <row r="1046681" spans="1:17">
      <c r="A1046681" s="33"/>
      <c r="Q1046681" s="33"/>
    </row>
    <row r="1046682" spans="1:17">
      <c r="A1046682" s="33"/>
      <c r="Q1046682" s="33"/>
    </row>
    <row r="1046683" spans="1:17">
      <c r="A1046683" s="33"/>
      <c r="Q1046683" s="33"/>
    </row>
    <row r="1046684" spans="1:17">
      <c r="A1046684" s="33"/>
      <c r="Q1046684" s="33"/>
    </row>
    <row r="1046685" spans="1:17">
      <c r="A1046685" s="33"/>
      <c r="Q1046685" s="33"/>
    </row>
    <row r="1046686" spans="1:17">
      <c r="A1046686" s="33"/>
      <c r="Q1046686" s="33"/>
    </row>
    <row r="1046687" spans="1:17">
      <c r="A1046687" s="33"/>
      <c r="Q1046687" s="33"/>
    </row>
    <row r="1046688" spans="1:17">
      <c r="A1046688" s="33"/>
      <c r="Q1046688" s="33"/>
    </row>
    <row r="1046689" spans="1:17">
      <c r="A1046689" s="33"/>
      <c r="Q1046689" s="33"/>
    </row>
    <row r="1046690" spans="1:17">
      <c r="A1046690" s="33"/>
      <c r="Q1046690" s="33"/>
    </row>
    <row r="1046691" spans="1:17">
      <c r="A1046691" s="33"/>
      <c r="Q1046691" s="33"/>
    </row>
    <row r="1046692" spans="1:17">
      <c r="A1046692" s="33"/>
      <c r="Q1046692" s="33"/>
    </row>
    <row r="1046693" spans="1:17">
      <c r="A1046693" s="33"/>
      <c r="Q1046693" s="33"/>
    </row>
    <row r="1046694" spans="1:17">
      <c r="A1046694" s="33"/>
      <c r="Q1046694" s="33"/>
    </row>
    <row r="1046695" spans="1:17">
      <c r="A1046695" s="33"/>
      <c r="Q1046695" s="33"/>
    </row>
    <row r="1046696" spans="1:17">
      <c r="A1046696" s="33"/>
      <c r="Q1046696" s="33"/>
    </row>
    <row r="1046697" spans="1:17">
      <c r="A1046697" s="33"/>
      <c r="Q1046697" s="33"/>
    </row>
    <row r="1046698" spans="1:17">
      <c r="A1046698" s="33"/>
      <c r="Q1046698" s="33"/>
    </row>
    <row r="1046699" spans="1:17">
      <c r="A1046699" s="33"/>
      <c r="Q1046699" s="33"/>
    </row>
    <row r="1046700" spans="1:17">
      <c r="A1046700" s="33"/>
      <c r="Q1046700" s="33"/>
    </row>
    <row r="1046701" spans="1:17">
      <c r="A1046701" s="33"/>
      <c r="Q1046701" s="33"/>
    </row>
    <row r="1046702" spans="1:17">
      <c r="A1046702" s="33"/>
      <c r="Q1046702" s="33"/>
    </row>
    <row r="1046703" spans="1:17">
      <c r="A1046703" s="33"/>
      <c r="Q1046703" s="33"/>
    </row>
    <row r="1046704" spans="1:17">
      <c r="A1046704" s="33"/>
      <c r="Q1046704" s="33"/>
    </row>
    <row r="1046705" spans="1:17">
      <c r="A1046705" s="33"/>
      <c r="Q1046705" s="33"/>
    </row>
    <row r="1046706" spans="1:17">
      <c r="A1046706" s="33"/>
      <c r="Q1046706" s="33"/>
    </row>
    <row r="1046707" spans="1:17">
      <c r="A1046707" s="33"/>
      <c r="Q1046707" s="33"/>
    </row>
    <row r="1046708" spans="1:17">
      <c r="A1046708" s="33"/>
      <c r="Q1046708" s="33"/>
    </row>
    <row r="1046709" spans="1:17">
      <c r="A1046709" s="33"/>
      <c r="Q1046709" s="33"/>
    </row>
    <row r="1046710" spans="1:17">
      <c r="A1046710" s="33"/>
      <c r="Q1046710" s="33"/>
    </row>
    <row r="1046711" spans="1:17">
      <c r="A1046711" s="33"/>
      <c r="Q1046711" s="33"/>
    </row>
    <row r="1046712" spans="1:17">
      <c r="A1046712" s="33"/>
      <c r="Q1046712" s="33"/>
    </row>
    <row r="1046713" spans="1:17">
      <c r="A1046713" s="33"/>
      <c r="Q1046713" s="33"/>
    </row>
    <row r="1046714" spans="1:17">
      <c r="A1046714" s="33"/>
      <c r="Q1046714" s="33"/>
    </row>
    <row r="1046715" spans="1:17">
      <c r="A1046715" s="33"/>
      <c r="Q1046715" s="33"/>
    </row>
    <row r="1046716" spans="1:17">
      <c r="A1046716" s="33"/>
      <c r="Q1046716" s="33"/>
    </row>
    <row r="1046717" spans="1:17">
      <c r="A1046717" s="33"/>
      <c r="Q1046717" s="33"/>
    </row>
    <row r="1046718" spans="1:17">
      <c r="A1046718" s="33"/>
      <c r="Q1046718" s="33"/>
    </row>
    <row r="1046719" spans="1:17">
      <c r="A1046719" s="33"/>
      <c r="Q1046719" s="33"/>
    </row>
    <row r="1046720" spans="1:17">
      <c r="A1046720" s="33"/>
      <c r="Q1046720" s="33"/>
    </row>
    <row r="1046721" spans="1:17">
      <c r="A1046721" s="33"/>
      <c r="Q1046721" s="33"/>
    </row>
    <row r="1046722" spans="1:17">
      <c r="A1046722" s="33"/>
      <c r="Q1046722" s="33"/>
    </row>
    <row r="1046723" spans="1:17">
      <c r="A1046723" s="33"/>
      <c r="Q1046723" s="33"/>
    </row>
    <row r="1046724" spans="1:17">
      <c r="A1046724" s="33"/>
      <c r="Q1046724" s="33"/>
    </row>
    <row r="1046725" spans="1:17">
      <c r="A1046725" s="33"/>
      <c r="Q1046725" s="33"/>
    </row>
    <row r="1046726" spans="1:17">
      <c r="A1046726" s="33"/>
      <c r="Q1046726" s="33"/>
    </row>
    <row r="1046727" spans="1:17">
      <c r="A1046727" s="33"/>
      <c r="Q1046727" s="33"/>
    </row>
    <row r="1046728" spans="1:17">
      <c r="A1046728" s="33"/>
      <c r="Q1046728" s="33"/>
    </row>
    <row r="1046729" spans="1:17">
      <c r="A1046729" s="33"/>
      <c r="Q1046729" s="33"/>
    </row>
    <row r="1046730" spans="1:17">
      <c r="A1046730" s="33"/>
      <c r="Q1046730" s="33"/>
    </row>
    <row r="1046731" spans="1:17">
      <c r="A1046731" s="33"/>
      <c r="Q1046731" s="33"/>
    </row>
    <row r="1046732" spans="1:17">
      <c r="A1046732" s="33"/>
      <c r="Q1046732" s="33"/>
    </row>
    <row r="1046733" spans="1:17">
      <c r="A1046733" s="33"/>
      <c r="Q1046733" s="33"/>
    </row>
    <row r="1046734" spans="1:17">
      <c r="A1046734" s="33"/>
      <c r="Q1046734" s="33"/>
    </row>
    <row r="1046735" spans="1:17">
      <c r="A1046735" s="33"/>
      <c r="Q1046735" s="33"/>
    </row>
    <row r="1046736" spans="1:17">
      <c r="A1046736" s="33"/>
      <c r="Q1046736" s="33"/>
    </row>
    <row r="1046737" spans="1:17">
      <c r="A1046737" s="33"/>
      <c r="Q1046737" s="33"/>
    </row>
    <row r="1046738" spans="1:17">
      <c r="A1046738" s="33"/>
      <c r="Q1046738" s="33"/>
    </row>
    <row r="1046739" spans="1:17">
      <c r="A1046739" s="33"/>
      <c r="Q1046739" s="33"/>
    </row>
    <row r="1046740" spans="1:17">
      <c r="A1046740" s="33"/>
      <c r="Q1046740" s="33"/>
    </row>
    <row r="1046741" spans="1:17">
      <c r="A1046741" s="33"/>
      <c r="Q1046741" s="33"/>
    </row>
    <row r="1046742" spans="1:17">
      <c r="A1046742" s="33"/>
      <c r="Q1046742" s="33"/>
    </row>
    <row r="1046743" spans="1:17">
      <c r="A1046743" s="33"/>
      <c r="Q1046743" s="33"/>
    </row>
    <row r="1046744" spans="1:17">
      <c r="A1046744" s="33"/>
      <c r="Q1046744" s="33"/>
    </row>
    <row r="1046745" spans="1:17">
      <c r="A1046745" s="33"/>
      <c r="Q1046745" s="33"/>
    </row>
    <row r="1046746" spans="1:17">
      <c r="A1046746" s="33"/>
      <c r="Q1046746" s="33"/>
    </row>
    <row r="1046747" spans="1:17">
      <c r="A1046747" s="33"/>
      <c r="Q1046747" s="33"/>
    </row>
    <row r="1046748" spans="1:17">
      <c r="A1046748" s="33"/>
      <c r="Q1046748" s="33"/>
    </row>
    <row r="1046749" spans="1:17">
      <c r="A1046749" s="33"/>
      <c r="Q1046749" s="33"/>
    </row>
    <row r="1046750" spans="1:17">
      <c r="A1046750" s="33"/>
      <c r="Q1046750" s="33"/>
    </row>
    <row r="1046751" spans="1:17">
      <c r="A1046751" s="33"/>
      <c r="Q1046751" s="33"/>
    </row>
    <row r="1046752" spans="1:17">
      <c r="A1046752" s="33"/>
      <c r="Q1046752" s="33"/>
    </row>
    <row r="1046753" spans="1:17">
      <c r="A1046753" s="33"/>
      <c r="Q1046753" s="33"/>
    </row>
    <row r="1046754" spans="1:17">
      <c r="A1046754" s="33"/>
      <c r="Q1046754" s="33"/>
    </row>
    <row r="1046755" spans="1:17">
      <c r="A1046755" s="33"/>
      <c r="Q1046755" s="33"/>
    </row>
    <row r="1046756" spans="1:17">
      <c r="A1046756" s="33"/>
      <c r="Q1046756" s="33"/>
    </row>
    <row r="1046757" spans="1:17">
      <c r="A1046757" s="33"/>
      <c r="Q1046757" s="33"/>
    </row>
    <row r="1046758" spans="1:17">
      <c r="A1046758" s="33"/>
      <c r="Q1046758" s="33"/>
    </row>
    <row r="1046759" spans="1:17">
      <c r="A1046759" s="33"/>
      <c r="Q1046759" s="33"/>
    </row>
    <row r="1046760" spans="1:17">
      <c r="A1046760" s="33"/>
      <c r="Q1046760" s="33"/>
    </row>
    <row r="1046761" spans="1:17">
      <c r="A1046761" s="33"/>
      <c r="Q1046761" s="33"/>
    </row>
    <row r="1046762" spans="1:17">
      <c r="A1046762" s="33"/>
      <c r="Q1046762" s="33"/>
    </row>
    <row r="1046763" spans="1:17">
      <c r="A1046763" s="33"/>
      <c r="Q1046763" s="33"/>
    </row>
    <row r="1046764" spans="1:17">
      <c r="A1046764" s="33"/>
      <c r="Q1046764" s="33"/>
    </row>
    <row r="1046765" spans="1:17">
      <c r="A1046765" s="33"/>
      <c r="Q1046765" s="33"/>
    </row>
    <row r="1046766" spans="1:17">
      <c r="A1046766" s="33"/>
      <c r="Q1046766" s="33"/>
    </row>
    <row r="1046767" spans="1:17">
      <c r="A1046767" s="33"/>
      <c r="Q1046767" s="33"/>
    </row>
    <row r="1046768" spans="1:17">
      <c r="A1046768" s="33"/>
      <c r="Q1046768" s="33"/>
    </row>
    <row r="1046769" spans="1:17">
      <c r="A1046769" s="33"/>
      <c r="Q1046769" s="33"/>
    </row>
    <row r="1046770" spans="1:17">
      <c r="A1046770" s="33"/>
      <c r="Q1046770" s="33"/>
    </row>
    <row r="1046771" spans="1:17">
      <c r="A1046771" s="33"/>
      <c r="Q1046771" s="33"/>
    </row>
    <row r="1046772" spans="1:17">
      <c r="A1046772" s="33"/>
      <c r="Q1046772" s="33"/>
    </row>
    <row r="1046773" spans="1:17">
      <c r="A1046773" s="33"/>
      <c r="Q1046773" s="33"/>
    </row>
    <row r="1046774" spans="1:17">
      <c r="A1046774" s="33"/>
      <c r="Q1046774" s="33"/>
    </row>
    <row r="1046775" spans="1:17">
      <c r="A1046775" s="33"/>
      <c r="Q1046775" s="33"/>
    </row>
    <row r="1046776" spans="1:17">
      <c r="A1046776" s="33"/>
      <c r="Q1046776" s="33"/>
    </row>
    <row r="1046777" spans="1:17">
      <c r="A1046777" s="33"/>
      <c r="Q1046777" s="33"/>
    </row>
    <row r="1046778" spans="1:17">
      <c r="A1046778" s="33"/>
      <c r="Q1046778" s="33"/>
    </row>
    <row r="1046779" spans="1:17">
      <c r="A1046779" s="33"/>
      <c r="Q1046779" s="33"/>
    </row>
    <row r="1046780" spans="1:17">
      <c r="A1046780" s="33"/>
      <c r="Q1046780" s="33"/>
    </row>
    <row r="1046781" spans="1:17">
      <c r="A1046781" s="33"/>
      <c r="Q1046781" s="33"/>
    </row>
    <row r="1046782" spans="1:17">
      <c r="A1046782" s="33"/>
      <c r="Q1046782" s="33"/>
    </row>
    <row r="1046783" spans="1:17">
      <c r="A1046783" s="33"/>
      <c r="Q1046783" s="33"/>
    </row>
    <row r="1046784" spans="1:17">
      <c r="A1046784" s="33"/>
      <c r="Q1046784" s="33"/>
    </row>
    <row r="1046785" spans="1:17">
      <c r="A1046785" s="33"/>
      <c r="Q1046785" s="33"/>
    </row>
    <row r="1046786" spans="1:17">
      <c r="A1046786" s="33"/>
      <c r="Q1046786" s="33"/>
    </row>
    <row r="1046787" spans="1:17">
      <c r="A1046787" s="33"/>
      <c r="Q1046787" s="33"/>
    </row>
    <row r="1046788" spans="1:17">
      <c r="A1046788" s="33"/>
      <c r="Q1046788" s="33"/>
    </row>
    <row r="1046789" spans="1:17">
      <c r="A1046789" s="33"/>
      <c r="Q1046789" s="33"/>
    </row>
    <row r="1046790" spans="1:17">
      <c r="A1046790" s="33"/>
      <c r="Q1046790" s="33"/>
    </row>
    <row r="1046791" spans="1:17">
      <c r="A1046791" s="33"/>
      <c r="Q1046791" s="33"/>
    </row>
    <row r="1046792" spans="1:17">
      <c r="A1046792" s="33"/>
      <c r="Q1046792" s="33"/>
    </row>
    <row r="1046793" spans="1:17">
      <c r="A1046793" s="33"/>
      <c r="Q1046793" s="33"/>
    </row>
    <row r="1046794" spans="1:17">
      <c r="A1046794" s="33"/>
      <c r="Q1046794" s="33"/>
    </row>
    <row r="1046795" spans="1:17">
      <c r="A1046795" s="33"/>
      <c r="Q1046795" s="33"/>
    </row>
    <row r="1046796" spans="1:17">
      <c r="A1046796" s="33"/>
      <c r="Q1046796" s="33"/>
    </row>
    <row r="1046797" spans="1:17">
      <c r="A1046797" s="33"/>
      <c r="Q1046797" s="33"/>
    </row>
    <row r="1046798" spans="1:17">
      <c r="A1046798" s="33"/>
      <c r="Q1046798" s="33"/>
    </row>
    <row r="1046799" spans="1:17">
      <c r="A1046799" s="33"/>
      <c r="Q1046799" s="33"/>
    </row>
    <row r="1046800" spans="1:17">
      <c r="A1046800" s="33"/>
      <c r="Q1046800" s="33"/>
    </row>
    <row r="1046801" spans="1:17">
      <c r="A1046801" s="33"/>
      <c r="Q1046801" s="33"/>
    </row>
    <row r="1046802" spans="1:17">
      <c r="A1046802" s="33"/>
      <c r="Q1046802" s="33"/>
    </row>
    <row r="1046803" spans="1:17">
      <c r="A1046803" s="33"/>
      <c r="Q1046803" s="33"/>
    </row>
    <row r="1046804" spans="1:17">
      <c r="A1046804" s="33"/>
      <c r="Q1046804" s="33"/>
    </row>
    <row r="1046805" spans="1:17">
      <c r="A1046805" s="33"/>
      <c r="Q1046805" s="33"/>
    </row>
    <row r="1046806" spans="1:17">
      <c r="A1046806" s="33"/>
      <c r="Q1046806" s="33"/>
    </row>
    <row r="1046807" spans="1:17">
      <c r="A1046807" s="33"/>
      <c r="Q1046807" s="33"/>
    </row>
    <row r="1046808" spans="1:17">
      <c r="A1046808" s="33"/>
      <c r="Q1046808" s="33"/>
    </row>
    <row r="1046809" spans="1:17">
      <c r="A1046809" s="33"/>
      <c r="Q1046809" s="33"/>
    </row>
    <row r="1046810" spans="1:17">
      <c r="A1046810" s="33"/>
      <c r="Q1046810" s="33"/>
    </row>
    <row r="1046811" spans="1:17">
      <c r="A1046811" s="33"/>
      <c r="Q1046811" s="33"/>
    </row>
    <row r="1046812" spans="1:17">
      <c r="A1046812" s="33"/>
      <c r="Q1046812" s="33"/>
    </row>
    <row r="1046813" spans="1:17">
      <c r="A1046813" s="33"/>
      <c r="Q1046813" s="33"/>
    </row>
    <row r="1046814" spans="1:17">
      <c r="A1046814" s="33"/>
      <c r="Q1046814" s="33"/>
    </row>
    <row r="1046815" spans="1:17">
      <c r="A1046815" s="33"/>
      <c r="Q1046815" s="33"/>
    </row>
    <row r="1046816" spans="1:17">
      <c r="A1046816" s="33"/>
      <c r="Q1046816" s="33"/>
    </row>
    <row r="1046817" spans="1:17">
      <c r="A1046817" s="33"/>
      <c r="Q1046817" s="33"/>
    </row>
    <row r="1046818" spans="1:17">
      <c r="A1046818" s="33"/>
      <c r="Q1046818" s="33"/>
    </row>
    <row r="1046819" spans="1:17">
      <c r="A1046819" s="33"/>
      <c r="Q1046819" s="33"/>
    </row>
    <row r="1046820" spans="1:17">
      <c r="A1046820" s="33"/>
      <c r="Q1046820" s="33"/>
    </row>
    <row r="1046821" spans="1:17">
      <c r="A1046821" s="33"/>
      <c r="Q1046821" s="33"/>
    </row>
    <row r="1046822" spans="1:17">
      <c r="A1046822" s="33"/>
      <c r="Q1046822" s="33"/>
    </row>
    <row r="1046823" spans="1:17">
      <c r="A1046823" s="33"/>
      <c r="Q1046823" s="33"/>
    </row>
    <row r="1046824" spans="1:17">
      <c r="A1046824" s="33"/>
      <c r="Q1046824" s="33"/>
    </row>
    <row r="1046825" spans="1:17">
      <c r="A1046825" s="33"/>
      <c r="Q1046825" s="33"/>
    </row>
    <row r="1046826" spans="1:17">
      <c r="A1046826" s="33"/>
      <c r="Q1046826" s="33"/>
    </row>
    <row r="1046827" spans="1:17">
      <c r="A1046827" s="33"/>
      <c r="Q1046827" s="33"/>
    </row>
    <row r="1046828" spans="1:17">
      <c r="A1046828" s="33"/>
      <c r="Q1046828" s="33"/>
    </row>
    <row r="1046829" spans="1:17">
      <c r="A1046829" s="33"/>
      <c r="Q1046829" s="33"/>
    </row>
    <row r="1046830" spans="1:17">
      <c r="A1046830" s="33"/>
      <c r="Q1046830" s="33"/>
    </row>
    <row r="1046831" spans="1:17">
      <c r="A1046831" s="33"/>
      <c r="Q1046831" s="33"/>
    </row>
    <row r="1046832" spans="1:17">
      <c r="A1046832" s="33"/>
      <c r="Q1046832" s="33"/>
    </row>
    <row r="1046833" spans="1:17">
      <c r="A1046833" s="33"/>
      <c r="Q1046833" s="33"/>
    </row>
    <row r="1046834" spans="1:17">
      <c r="A1046834" s="33"/>
      <c r="Q1046834" s="33"/>
    </row>
    <row r="1046835" spans="1:17">
      <c r="A1046835" s="33"/>
      <c r="Q1046835" s="33"/>
    </row>
    <row r="1046836" spans="1:17">
      <c r="A1046836" s="33"/>
      <c r="Q1046836" s="33"/>
    </row>
    <row r="1046837" spans="1:17">
      <c r="A1046837" s="33"/>
      <c r="Q1046837" s="33"/>
    </row>
    <row r="1046838" spans="1:17">
      <c r="A1046838" s="33"/>
      <c r="Q1046838" s="33"/>
    </row>
    <row r="1046839" spans="1:17">
      <c r="A1046839" s="33"/>
      <c r="Q1046839" s="33"/>
    </row>
    <row r="1046840" spans="1:17">
      <c r="A1046840" s="33"/>
      <c r="Q1046840" s="33"/>
    </row>
    <row r="1046841" spans="1:17">
      <c r="A1046841" s="33"/>
      <c r="Q1046841" s="33"/>
    </row>
    <row r="1046842" spans="1:17">
      <c r="A1046842" s="33"/>
      <c r="Q1046842" s="33"/>
    </row>
    <row r="1046843" spans="1:17">
      <c r="A1046843" s="33"/>
      <c r="Q1046843" s="33"/>
    </row>
    <row r="1046844" spans="1:17">
      <c r="A1046844" s="33"/>
      <c r="Q1046844" s="33"/>
    </row>
    <row r="1046845" spans="1:17">
      <c r="A1046845" s="33"/>
      <c r="Q1046845" s="33"/>
    </row>
    <row r="1046846" spans="1:17">
      <c r="A1046846" s="33"/>
      <c r="Q1046846" s="33"/>
    </row>
    <row r="1046847" spans="1:17">
      <c r="A1046847" s="33"/>
      <c r="Q1046847" s="33"/>
    </row>
    <row r="1046848" spans="1:17">
      <c r="A1046848" s="33"/>
      <c r="Q1046848" s="33"/>
    </row>
    <row r="1046849" spans="1:17">
      <c r="A1046849" s="33"/>
      <c r="Q1046849" s="33"/>
    </row>
    <row r="1046850" spans="1:17">
      <c r="A1046850" s="33"/>
      <c r="Q1046850" s="33"/>
    </row>
    <row r="1046851" spans="1:17">
      <c r="A1046851" s="33"/>
      <c r="Q1046851" s="33"/>
    </row>
    <row r="1046852" spans="1:17">
      <c r="A1046852" s="33"/>
      <c r="Q1046852" s="33"/>
    </row>
    <row r="1046853" spans="1:17">
      <c r="A1046853" s="33"/>
      <c r="Q1046853" s="33"/>
    </row>
    <row r="1046854" spans="1:17">
      <c r="A1046854" s="33"/>
      <c r="Q1046854" s="33"/>
    </row>
    <row r="1046855" spans="1:17">
      <c r="A1046855" s="33"/>
      <c r="Q1046855" s="33"/>
    </row>
    <row r="1046856" spans="1:17">
      <c r="A1046856" s="33"/>
      <c r="Q1046856" s="33"/>
    </row>
    <row r="1046857" spans="1:17">
      <c r="A1046857" s="33"/>
      <c r="Q1046857" s="33"/>
    </row>
    <row r="1046858" spans="1:17">
      <c r="A1046858" s="33"/>
      <c r="Q1046858" s="33"/>
    </row>
    <row r="1046859" spans="1:17">
      <c r="A1046859" s="33"/>
      <c r="Q1046859" s="33"/>
    </row>
    <row r="1046860" spans="1:17">
      <c r="A1046860" s="33"/>
      <c r="Q1046860" s="33"/>
    </row>
    <row r="1046861" spans="1:17">
      <c r="A1046861" s="33"/>
      <c r="Q1046861" s="33"/>
    </row>
    <row r="1046862" spans="1:17">
      <c r="A1046862" s="33"/>
      <c r="Q1046862" s="33"/>
    </row>
    <row r="1046863" spans="1:17">
      <c r="A1046863" s="33"/>
      <c r="Q1046863" s="33"/>
    </row>
    <row r="1046864" spans="1:17">
      <c r="A1046864" s="33"/>
      <c r="Q1046864" s="33"/>
    </row>
    <row r="1046865" spans="1:17">
      <c r="A1046865" s="33"/>
      <c r="Q1046865" s="33"/>
    </row>
    <row r="1046866" spans="1:17">
      <c r="A1046866" s="33"/>
      <c r="Q1046866" s="33"/>
    </row>
    <row r="1046867" spans="1:17">
      <c r="A1046867" s="33"/>
      <c r="Q1046867" s="33"/>
    </row>
    <row r="1046868" spans="1:17">
      <c r="A1046868" s="33"/>
      <c r="Q1046868" s="33"/>
    </row>
    <row r="1046869" spans="1:17">
      <c r="A1046869" s="33"/>
      <c r="Q1046869" s="33"/>
    </row>
    <row r="1046870" spans="1:17">
      <c r="A1046870" s="33"/>
      <c r="Q1046870" s="33"/>
    </row>
    <row r="1046871" spans="1:17">
      <c r="A1046871" s="33"/>
      <c r="Q1046871" s="33"/>
    </row>
    <row r="1046872" spans="1:17">
      <c r="A1046872" s="33"/>
      <c r="Q1046872" s="33"/>
    </row>
    <row r="1046873" spans="1:17">
      <c r="A1046873" s="33"/>
      <c r="Q1046873" s="33"/>
    </row>
    <row r="1046874" spans="1:17">
      <c r="A1046874" s="33"/>
      <c r="Q1046874" s="33"/>
    </row>
    <row r="1046875" spans="1:17">
      <c r="A1046875" s="33"/>
      <c r="Q1046875" s="33"/>
    </row>
    <row r="1046876" spans="1:17">
      <c r="A1046876" s="33"/>
      <c r="Q1046876" s="33"/>
    </row>
    <row r="1046877" spans="1:17">
      <c r="A1046877" s="33"/>
      <c r="Q1046877" s="33"/>
    </row>
    <row r="1046878" spans="1:17">
      <c r="A1046878" s="33"/>
      <c r="Q1046878" s="33"/>
    </row>
    <row r="1046879" spans="1:17">
      <c r="A1046879" s="33"/>
      <c r="Q1046879" s="33"/>
    </row>
    <row r="1046880" spans="1:17">
      <c r="A1046880" s="33"/>
      <c r="Q1046880" s="33"/>
    </row>
    <row r="1046881" spans="1:17">
      <c r="A1046881" s="33"/>
      <c r="Q1046881" s="33"/>
    </row>
    <row r="1046882" spans="1:17">
      <c r="A1046882" s="33"/>
      <c r="Q1046882" s="33"/>
    </row>
    <row r="1046883" spans="1:17">
      <c r="A1046883" s="33"/>
      <c r="Q1046883" s="33"/>
    </row>
    <row r="1046884" spans="1:17">
      <c r="A1046884" s="33"/>
      <c r="Q1046884" s="33"/>
    </row>
    <row r="1046885" spans="1:17">
      <c r="A1046885" s="33"/>
      <c r="Q1046885" s="33"/>
    </row>
    <row r="1046886" spans="1:17">
      <c r="A1046886" s="33"/>
      <c r="Q1046886" s="33"/>
    </row>
    <row r="1046887" spans="1:17">
      <c r="A1046887" s="33"/>
      <c r="Q1046887" s="33"/>
    </row>
    <row r="1046888" spans="1:17">
      <c r="A1046888" s="33"/>
      <c r="Q1046888" s="33"/>
    </row>
    <row r="1046889" spans="1:17">
      <c r="A1046889" s="33"/>
      <c r="Q1046889" s="33"/>
    </row>
    <row r="1046890" spans="1:17">
      <c r="A1046890" s="33"/>
      <c r="Q1046890" s="33"/>
    </row>
    <row r="1046891" spans="1:17">
      <c r="A1046891" s="33"/>
      <c r="Q1046891" s="33"/>
    </row>
    <row r="1046892" spans="1:17">
      <c r="A1046892" s="33"/>
      <c r="Q1046892" s="33"/>
    </row>
    <row r="1046893" spans="1:17">
      <c r="A1046893" s="33"/>
      <c r="Q1046893" s="33"/>
    </row>
    <row r="1046894" spans="1:17">
      <c r="A1046894" s="33"/>
      <c r="Q1046894" s="33"/>
    </row>
    <row r="1046895" spans="1:17">
      <c r="A1046895" s="33"/>
      <c r="Q1046895" s="33"/>
    </row>
    <row r="1046896" spans="1:17">
      <c r="A1046896" s="33"/>
      <c r="Q1046896" s="33"/>
    </row>
    <row r="1046897" spans="1:17">
      <c r="A1046897" s="33"/>
      <c r="Q1046897" s="33"/>
    </row>
    <row r="1046898" spans="1:17">
      <c r="A1046898" s="33"/>
      <c r="Q1046898" s="33"/>
    </row>
    <row r="1046899" spans="1:17">
      <c r="A1046899" s="33"/>
      <c r="Q1046899" s="33"/>
    </row>
    <row r="1046900" spans="1:17">
      <c r="A1046900" s="33"/>
      <c r="Q1046900" s="33"/>
    </row>
    <row r="1046901" spans="1:17">
      <c r="A1046901" s="33"/>
      <c r="Q1046901" s="33"/>
    </row>
    <row r="1046902" spans="1:17">
      <c r="A1046902" s="33"/>
      <c r="Q1046902" s="33"/>
    </row>
    <row r="1046903" spans="1:17">
      <c r="A1046903" s="33"/>
      <c r="Q1046903" s="33"/>
    </row>
    <row r="1046904" spans="1:17">
      <c r="A1046904" s="33"/>
      <c r="Q1046904" s="33"/>
    </row>
    <row r="1046905" spans="1:17">
      <c r="A1046905" s="33"/>
      <c r="Q1046905" s="33"/>
    </row>
    <row r="1046906" spans="1:17">
      <c r="A1046906" s="33"/>
      <c r="Q1046906" s="33"/>
    </row>
    <row r="1046907" spans="1:17">
      <c r="A1046907" s="33"/>
      <c r="Q1046907" s="33"/>
    </row>
    <row r="1046908" spans="1:17">
      <c r="A1046908" s="33"/>
      <c r="Q1046908" s="33"/>
    </row>
    <row r="1046909" spans="1:17">
      <c r="A1046909" s="33"/>
      <c r="Q1046909" s="33"/>
    </row>
    <row r="1046910" spans="1:17">
      <c r="A1046910" s="33"/>
      <c r="Q1046910" s="33"/>
    </row>
    <row r="1046911" spans="1:17">
      <c r="A1046911" s="33"/>
      <c r="Q1046911" s="33"/>
    </row>
    <row r="1046912" spans="1:17">
      <c r="A1046912" s="33"/>
      <c r="Q1046912" s="33"/>
    </row>
    <row r="1046913" spans="1:17">
      <c r="A1046913" s="33"/>
      <c r="Q1046913" s="33"/>
    </row>
    <row r="1046914" spans="1:17">
      <c r="A1046914" s="33"/>
      <c r="Q1046914" s="33"/>
    </row>
    <row r="1046915" spans="1:17">
      <c r="A1046915" s="33"/>
      <c r="Q1046915" s="33"/>
    </row>
    <row r="1046916" spans="1:17">
      <c r="A1046916" s="33"/>
      <c r="Q1046916" s="33"/>
    </row>
    <row r="1046917" spans="1:17">
      <c r="A1046917" s="33"/>
      <c r="Q1046917" s="33"/>
    </row>
    <row r="1046918" spans="1:17">
      <c r="A1046918" s="33"/>
      <c r="Q1046918" s="33"/>
    </row>
    <row r="1046919" spans="1:17">
      <c r="A1046919" s="33"/>
      <c r="Q1046919" s="33"/>
    </row>
    <row r="1046920" spans="1:17">
      <c r="A1046920" s="33"/>
      <c r="Q1046920" s="33"/>
    </row>
    <row r="1046921" spans="1:17">
      <c r="A1046921" s="33"/>
      <c r="Q1046921" s="33"/>
    </row>
    <row r="1046922" spans="1:17">
      <c r="A1046922" s="33"/>
      <c r="Q1046922" s="33"/>
    </row>
    <row r="1046923" spans="1:17">
      <c r="A1046923" s="33"/>
      <c r="Q1046923" s="33"/>
    </row>
    <row r="1046924" spans="1:17">
      <c r="A1046924" s="33"/>
      <c r="Q1046924" s="33"/>
    </row>
    <row r="1046925" spans="1:17">
      <c r="A1046925" s="33"/>
      <c r="Q1046925" s="33"/>
    </row>
    <row r="1046926" spans="1:17">
      <c r="A1046926" s="33"/>
      <c r="Q1046926" s="33"/>
    </row>
    <row r="1046927" spans="1:17">
      <c r="A1046927" s="33"/>
      <c r="Q1046927" s="33"/>
    </row>
    <row r="1046928" spans="1:17">
      <c r="A1046928" s="33"/>
      <c r="Q1046928" s="33"/>
    </row>
    <row r="1046929" spans="1:17">
      <c r="A1046929" s="33"/>
      <c r="Q1046929" s="33"/>
    </row>
    <row r="1046930" spans="1:17">
      <c r="A1046930" s="33"/>
      <c r="Q1046930" s="33"/>
    </row>
    <row r="1046931" spans="1:17">
      <c r="A1046931" s="33"/>
      <c r="Q1046931" s="33"/>
    </row>
    <row r="1046932" spans="1:17">
      <c r="A1046932" s="33"/>
      <c r="Q1046932" s="33"/>
    </row>
    <row r="1046933" spans="1:17">
      <c r="A1046933" s="33"/>
      <c r="Q1046933" s="33"/>
    </row>
    <row r="1046934" spans="1:17">
      <c r="A1046934" s="33"/>
      <c r="Q1046934" s="33"/>
    </row>
    <row r="1046935" spans="1:17">
      <c r="A1046935" s="33"/>
      <c r="Q1046935" s="33"/>
    </row>
    <row r="1046936" spans="1:17">
      <c r="A1046936" s="33"/>
      <c r="Q1046936" s="33"/>
    </row>
    <row r="1046937" spans="1:17">
      <c r="A1046937" s="33"/>
      <c r="Q1046937" s="33"/>
    </row>
    <row r="1046938" spans="1:17">
      <c r="A1046938" s="33"/>
      <c r="Q1046938" s="33"/>
    </row>
    <row r="1046939" spans="1:17">
      <c r="A1046939" s="33"/>
      <c r="Q1046939" s="33"/>
    </row>
    <row r="1046940" spans="1:17">
      <c r="A1046940" s="33"/>
      <c r="Q1046940" s="33"/>
    </row>
    <row r="1046941" spans="1:17">
      <c r="A1046941" s="33"/>
      <c r="Q1046941" s="33"/>
    </row>
    <row r="1046942" spans="1:17">
      <c r="A1046942" s="33"/>
      <c r="Q1046942" s="33"/>
    </row>
    <row r="1046943" spans="1:17">
      <c r="A1046943" s="33"/>
      <c r="Q1046943" s="33"/>
    </row>
    <row r="1046944" spans="1:17">
      <c r="A1046944" s="33"/>
      <c r="Q1046944" s="33"/>
    </row>
    <row r="1046945" spans="1:18">
      <c r="A1046945" s="33"/>
      <c r="Q1046945" s="33"/>
    </row>
    <row r="1046946" spans="1:18">
      <c r="A1046946" s="33"/>
      <c r="Q1046946" s="33"/>
    </row>
    <row r="1046947" spans="1:18">
      <c r="A1046947" s="33"/>
      <c r="Q1046947" s="33"/>
    </row>
    <row r="1046948" spans="1:18">
      <c r="A1046948" s="33"/>
      <c r="Q1046948" s="33"/>
    </row>
    <row r="1046949" spans="1:18">
      <c r="A1046949" s="33"/>
      <c r="Q1046949" s="33"/>
    </row>
    <row r="1046950" spans="1:18">
      <c r="A1046950" s="33"/>
      <c r="Q1046950" s="33"/>
    </row>
    <row r="1046951" spans="1:18">
      <c r="A1046951" s="33"/>
      <c r="Q1046951" s="33"/>
    </row>
    <row r="1046952" spans="1:18">
      <c r="A1046952" s="33"/>
      <c r="Q1046952" s="33"/>
    </row>
    <row r="1046953" spans="1:18">
      <c r="A1046953" s="33"/>
      <c r="Q1046953" s="33"/>
    </row>
    <row r="1046954" spans="1:18">
      <c r="A1046954" s="33"/>
      <c r="Q1046954" s="33"/>
    </row>
    <row r="1046955" spans="1:18">
      <c r="A1046955" s="33"/>
      <c r="B1046955" s="12"/>
      <c r="Q1046955" s="33"/>
      <c r="R1046955" s="12"/>
    </row>
    <row r="1046956" spans="1:18">
      <c r="A1046956" s="33"/>
      <c r="B1046956" s="12"/>
      <c r="Q1046956" s="33"/>
      <c r="R1046956" s="12"/>
    </row>
    <row r="1046957" spans="1:18">
      <c r="A1046957" s="33"/>
      <c r="B1046957" s="12"/>
      <c r="Q1046957" s="33"/>
      <c r="R1046957" s="12"/>
    </row>
    <row r="1046958" spans="1:18">
      <c r="A1046958" s="33"/>
      <c r="B1046958" s="12"/>
      <c r="Q1046958" s="33"/>
      <c r="R1046958" s="12"/>
    </row>
    <row r="1046959" spans="1:18">
      <c r="A1046959" s="33"/>
      <c r="B1046959" s="12"/>
      <c r="Q1046959" s="33"/>
      <c r="R1046959" s="12"/>
    </row>
    <row r="1046960" spans="1:18">
      <c r="A1046960" s="33"/>
      <c r="B1046960" s="12"/>
      <c r="Q1046960" s="33"/>
      <c r="R1046960" s="12"/>
    </row>
    <row r="1046961" spans="1:18">
      <c r="A1046961" s="33"/>
      <c r="B1046961" s="12"/>
      <c r="Q1046961" s="33"/>
      <c r="R1046961" s="12"/>
    </row>
    <row r="1046962" spans="1:18">
      <c r="A1046962" s="33"/>
      <c r="B1046962" s="12"/>
      <c r="Q1046962" s="33"/>
      <c r="R1046962" s="12"/>
    </row>
    <row r="1046963" spans="1:18">
      <c r="A1046963" s="33"/>
      <c r="B1046963" s="12"/>
      <c r="Q1046963" s="33"/>
      <c r="R1046963" s="12"/>
    </row>
    <row r="1046964" spans="1:18">
      <c r="A1046964" s="33"/>
      <c r="B1046964" s="12"/>
      <c r="Q1046964" s="33"/>
      <c r="R1046964" s="12"/>
    </row>
    <row r="1046965" spans="1:18">
      <c r="A1046965" s="33"/>
      <c r="B1046965" s="12"/>
      <c r="Q1046965" s="33"/>
      <c r="R1046965" s="12"/>
    </row>
    <row r="1046966" spans="1:18">
      <c r="A1046966" s="33"/>
      <c r="B1046966" s="12"/>
      <c r="Q1046966" s="33"/>
      <c r="R1046966" s="12"/>
    </row>
    <row r="1046967" spans="1:18">
      <c r="A1046967" s="33"/>
      <c r="B1046967" s="12"/>
      <c r="Q1046967" s="33"/>
      <c r="R1046967" s="12"/>
    </row>
    <row r="1046968" spans="1:18">
      <c r="A1046968" s="33"/>
      <c r="B1046968" s="12"/>
      <c r="Q1046968" s="33"/>
      <c r="R1046968" s="12"/>
    </row>
    <row r="1046969" spans="1:18">
      <c r="A1046969" s="33"/>
      <c r="B1046969" s="12"/>
      <c r="Q1046969" s="33"/>
      <c r="R1046969" s="12"/>
    </row>
    <row r="1046970" spans="1:18">
      <c r="A1046970" s="33"/>
      <c r="B1046970" s="12"/>
      <c r="Q1046970" s="33"/>
      <c r="R1046970" s="12"/>
    </row>
    <row r="1046971" spans="1:18">
      <c r="A1046971" s="33"/>
      <c r="B1046971" s="12"/>
      <c r="Q1046971" s="33"/>
      <c r="R1046971" s="12"/>
    </row>
    <row r="1046972" spans="1:18">
      <c r="A1046972" s="33"/>
      <c r="B1046972" s="12"/>
      <c r="Q1046972" s="33"/>
      <c r="R1046972" s="12"/>
    </row>
    <row r="1046973" spans="1:18">
      <c r="A1046973" s="33"/>
      <c r="B1046973" s="12"/>
      <c r="Q1046973" s="33"/>
      <c r="R1046973" s="12"/>
    </row>
    <row r="1046974" spans="1:18">
      <c r="A1046974" s="33"/>
      <c r="B1046974" s="12"/>
      <c r="Q1046974" s="33"/>
      <c r="R1046974" s="12"/>
    </row>
    <row r="1046975" spans="1:18">
      <c r="A1046975" s="33"/>
      <c r="B1046975" s="12"/>
      <c r="Q1046975" s="33"/>
      <c r="R1046975" s="12"/>
    </row>
    <row r="1046976" spans="1:18">
      <c r="A1046976" s="33"/>
      <c r="B1046976" s="12"/>
      <c r="Q1046976" s="33"/>
      <c r="R1046976" s="12"/>
    </row>
    <row r="1046977" spans="1:18">
      <c r="A1046977" s="33"/>
      <c r="B1046977" s="12"/>
      <c r="Q1046977" s="33"/>
      <c r="R1046977" s="12"/>
    </row>
    <row r="1046978" spans="1:18">
      <c r="A1046978" s="33"/>
      <c r="B1046978" s="12"/>
      <c r="Q1046978" s="33"/>
      <c r="R1046978" s="12"/>
    </row>
    <row r="1046979" spans="1:18">
      <c r="A1046979" s="33"/>
      <c r="B1046979" s="12"/>
      <c r="Q1046979" s="33"/>
      <c r="R1046979" s="12"/>
    </row>
    <row r="1046980" spans="1:18">
      <c r="A1046980" s="33"/>
      <c r="B1046980" s="12"/>
      <c r="Q1046980" s="33"/>
      <c r="R1046980" s="12"/>
    </row>
    <row r="1046981" spans="1:18">
      <c r="A1046981" s="33"/>
      <c r="B1046981" s="12"/>
      <c r="Q1046981" s="33"/>
      <c r="R1046981" s="12"/>
    </row>
    <row r="1046982" spans="1:18">
      <c r="A1046982" s="33"/>
      <c r="B1046982" s="12"/>
      <c r="Q1046982" s="33"/>
      <c r="R1046982" s="12"/>
    </row>
    <row r="1046983" spans="1:18">
      <c r="A1046983" s="33"/>
      <c r="B1046983" s="12"/>
      <c r="Q1046983" s="33"/>
      <c r="R1046983" s="12"/>
    </row>
    <row r="1046984" spans="1:18">
      <c r="A1046984" s="33"/>
      <c r="B1046984" s="12"/>
      <c r="Q1046984" s="33"/>
      <c r="R1046984" s="12"/>
    </row>
    <row r="1046985" spans="1:18">
      <c r="A1046985" s="33"/>
      <c r="B1046985" s="12"/>
      <c r="Q1046985" s="33"/>
      <c r="R1046985" s="12"/>
    </row>
    <row r="1046986" spans="1:18">
      <c r="A1046986" s="33"/>
      <c r="B1046986" s="12"/>
      <c r="Q1046986" s="33"/>
      <c r="R1046986" s="12"/>
    </row>
    <row r="1046987" spans="1:18">
      <c r="A1046987" s="33"/>
      <c r="B1046987" s="12"/>
      <c r="Q1046987" s="33"/>
      <c r="R1046987" s="12"/>
    </row>
    <row r="1046988" spans="1:18">
      <c r="A1046988" s="33"/>
      <c r="B1046988" s="12"/>
      <c r="Q1046988" s="33"/>
      <c r="R1046988" s="12"/>
    </row>
    <row r="1046989" spans="1:18">
      <c r="A1046989" s="33"/>
      <c r="B1046989" s="12"/>
      <c r="Q1046989" s="33"/>
      <c r="R1046989" s="12"/>
    </row>
    <row r="1046990" spans="1:18">
      <c r="A1046990" s="33"/>
      <c r="B1046990" s="12"/>
      <c r="Q1046990" s="33"/>
      <c r="R1046990" s="12"/>
    </row>
    <row r="1046991" spans="1:18">
      <c r="A1046991" s="33"/>
      <c r="B1046991" s="12"/>
      <c r="Q1046991" s="33"/>
      <c r="R1046991" s="12"/>
    </row>
    <row r="1046992" spans="1:18">
      <c r="A1046992" s="33"/>
      <c r="B1046992" s="12"/>
      <c r="Q1046992" s="33"/>
      <c r="R1046992" s="12"/>
    </row>
    <row r="1046993" spans="1:18">
      <c r="A1046993" s="33"/>
      <c r="B1046993" s="12"/>
      <c r="Q1046993" s="33"/>
      <c r="R1046993" s="12"/>
    </row>
    <row r="1046994" spans="1:18">
      <c r="A1046994" s="33"/>
      <c r="B1046994" s="12"/>
      <c r="Q1046994" s="33"/>
      <c r="R1046994" s="12"/>
    </row>
    <row r="1046995" spans="1:18">
      <c r="A1046995" s="33"/>
      <c r="B1046995" s="12"/>
      <c r="Q1046995" s="33"/>
      <c r="R1046995" s="12"/>
    </row>
    <row r="1046996" spans="1:18">
      <c r="A1046996" s="33"/>
      <c r="B1046996" s="12"/>
      <c r="Q1046996" s="33"/>
      <c r="R1046996" s="12"/>
    </row>
    <row r="1046997" spans="1:18">
      <c r="A1046997" s="33"/>
      <c r="B1046997" s="12"/>
      <c r="Q1046997" s="33"/>
      <c r="R1046997" s="12"/>
    </row>
    <row r="1046998" spans="1:18">
      <c r="A1046998" s="33"/>
      <c r="B1046998" s="12"/>
      <c r="Q1046998" s="33"/>
      <c r="R1046998" s="12"/>
    </row>
    <row r="1046999" spans="1:18">
      <c r="A1046999" s="33"/>
      <c r="B1046999" s="12"/>
      <c r="Q1046999" s="33"/>
      <c r="R1046999" s="12"/>
    </row>
    <row r="1047000" spans="1:18">
      <c r="A1047000" s="33"/>
      <c r="B1047000" s="12"/>
      <c r="Q1047000" s="33"/>
      <c r="R1047000" s="12"/>
    </row>
    <row r="1047001" spans="1:18">
      <c r="A1047001" s="33"/>
      <c r="B1047001" s="12"/>
      <c r="Q1047001" s="33"/>
      <c r="R1047001" s="12"/>
    </row>
    <row r="1047002" spans="1:18">
      <c r="A1047002" s="33"/>
      <c r="B1047002" s="12"/>
      <c r="Q1047002" s="33"/>
      <c r="R1047002" s="12"/>
    </row>
    <row r="1047003" spans="1:18">
      <c r="A1047003" s="33"/>
      <c r="B1047003" s="12"/>
      <c r="Q1047003" s="33"/>
      <c r="R1047003" s="12"/>
    </row>
    <row r="1047004" spans="1:18">
      <c r="A1047004" s="33"/>
      <c r="B1047004" s="12"/>
      <c r="Q1047004" s="33"/>
      <c r="R1047004" s="12"/>
    </row>
    <row r="1047005" spans="1:18">
      <c r="A1047005" s="33"/>
      <c r="B1047005" s="12"/>
      <c r="Q1047005" s="33"/>
      <c r="R1047005" s="12"/>
    </row>
    <row r="1047006" spans="1:18">
      <c r="A1047006" s="33"/>
      <c r="B1047006" s="12"/>
      <c r="Q1047006" s="33"/>
      <c r="R1047006" s="12"/>
    </row>
    <row r="1047007" spans="1:18">
      <c r="A1047007" s="33"/>
      <c r="B1047007" s="12"/>
      <c r="Q1047007" s="33"/>
      <c r="R1047007" s="12"/>
    </row>
    <row r="1047008" spans="1:18">
      <c r="A1047008" s="33"/>
      <c r="B1047008" s="12"/>
      <c r="Q1047008" s="33"/>
      <c r="R1047008" s="12"/>
    </row>
    <row r="1047009" spans="1:18">
      <c r="A1047009" s="33"/>
      <c r="B1047009" s="12"/>
      <c r="Q1047009" s="33"/>
      <c r="R1047009" s="12"/>
    </row>
    <row r="1047010" spans="1:18">
      <c r="A1047010" s="33"/>
      <c r="B1047010" s="12"/>
      <c r="Q1047010" s="33"/>
      <c r="R1047010" s="12"/>
    </row>
    <row r="1047011" spans="1:18">
      <c r="A1047011" s="33"/>
      <c r="B1047011" s="12"/>
      <c r="Q1047011" s="33"/>
      <c r="R1047011" s="12"/>
    </row>
    <row r="1047012" spans="1:18">
      <c r="A1047012" s="33"/>
      <c r="B1047012" s="12"/>
      <c r="Q1047012" s="33"/>
      <c r="R1047012" s="12"/>
    </row>
    <row r="1047013" spans="1:18">
      <c r="A1047013" s="33"/>
      <c r="B1047013" s="12"/>
      <c r="Q1047013" s="33"/>
      <c r="R1047013" s="12"/>
    </row>
    <row r="1047014" spans="1:18">
      <c r="A1047014" s="33"/>
      <c r="B1047014" s="12"/>
      <c r="Q1047014" s="33"/>
      <c r="R1047014" s="12"/>
    </row>
    <row r="1047015" spans="1:18">
      <c r="A1047015" s="33"/>
      <c r="B1047015" s="12"/>
      <c r="Q1047015" s="33"/>
      <c r="R1047015" s="12"/>
    </row>
    <row r="1047016" spans="1:18">
      <c r="A1047016" s="33"/>
      <c r="B1047016" s="12"/>
      <c r="Q1047016" s="33"/>
      <c r="R1047016" s="12"/>
    </row>
    <row r="1047017" spans="1:18">
      <c r="A1047017" s="33"/>
      <c r="B1047017" s="12"/>
      <c r="Q1047017" s="33"/>
      <c r="R1047017" s="12"/>
    </row>
    <row r="1047018" spans="1:18">
      <c r="A1047018" s="33"/>
      <c r="B1047018" s="12"/>
      <c r="Q1047018" s="33"/>
      <c r="R1047018" s="12"/>
    </row>
    <row r="1047019" spans="1:18">
      <c r="A1047019" s="33"/>
      <c r="B1047019" s="12"/>
      <c r="Q1047019" s="33"/>
      <c r="R1047019" s="12"/>
    </row>
    <row r="1047020" spans="1:18">
      <c r="A1047020" s="33"/>
      <c r="B1047020" s="12"/>
      <c r="Q1047020" s="33"/>
      <c r="R1047020" s="12"/>
    </row>
    <row r="1047021" spans="1:18">
      <c r="A1047021" s="33"/>
      <c r="B1047021" s="12"/>
      <c r="Q1047021" s="33"/>
      <c r="R1047021" s="12"/>
    </row>
    <row r="1047022" spans="1:18">
      <c r="A1047022" s="33"/>
      <c r="B1047022" s="12"/>
      <c r="Q1047022" s="33"/>
      <c r="R1047022" s="12"/>
    </row>
    <row r="1047023" spans="1:18">
      <c r="A1047023" s="33"/>
      <c r="B1047023" s="12"/>
      <c r="Q1047023" s="33"/>
      <c r="R1047023" s="12"/>
    </row>
    <row r="1047024" spans="1:18">
      <c r="A1047024" s="33"/>
      <c r="B1047024" s="12"/>
      <c r="Q1047024" s="33"/>
      <c r="R1047024" s="12"/>
    </row>
    <row r="1047025" spans="1:18">
      <c r="A1047025" s="33"/>
      <c r="B1047025" s="12"/>
      <c r="Q1047025" s="33"/>
      <c r="R1047025" s="12"/>
    </row>
    <row r="1047026" spans="1:18">
      <c r="A1047026" s="33"/>
      <c r="B1047026" s="12"/>
      <c r="Q1047026" s="33"/>
      <c r="R1047026" s="12"/>
    </row>
    <row r="1047027" spans="1:18">
      <c r="A1047027" s="33"/>
      <c r="B1047027" s="12"/>
      <c r="Q1047027" s="33"/>
      <c r="R1047027" s="12"/>
    </row>
    <row r="1047028" spans="1:18">
      <c r="A1047028" s="33"/>
      <c r="B1047028" s="12"/>
      <c r="Q1047028" s="33"/>
      <c r="R1047028" s="12"/>
    </row>
    <row r="1047029" spans="1:18">
      <c r="A1047029" s="33"/>
      <c r="B1047029" s="12"/>
      <c r="Q1047029" s="33"/>
      <c r="R1047029" s="12"/>
    </row>
    <row r="1047030" spans="1:18">
      <c r="A1047030" s="33"/>
      <c r="B1047030" s="12"/>
      <c r="Q1047030" s="33"/>
      <c r="R1047030" s="12"/>
    </row>
    <row r="1047031" spans="1:18">
      <c r="A1047031" s="33"/>
      <c r="B1047031" s="12"/>
      <c r="Q1047031" s="33"/>
      <c r="R1047031" s="12"/>
    </row>
    <row r="1047032" spans="1:18">
      <c r="A1047032" s="33"/>
      <c r="B1047032" s="12"/>
      <c r="Q1047032" s="33"/>
      <c r="R1047032" s="12"/>
    </row>
    <row r="1047033" spans="1:18">
      <c r="A1047033" s="33"/>
      <c r="B1047033" s="12"/>
      <c r="Q1047033" s="33"/>
      <c r="R1047033" s="12"/>
    </row>
    <row r="1047034" spans="1:18">
      <c r="A1047034" s="33"/>
      <c r="B1047034" s="12"/>
      <c r="Q1047034" s="33"/>
      <c r="R1047034" s="12"/>
    </row>
    <row r="1047035" spans="1:18">
      <c r="A1047035" s="33"/>
      <c r="B1047035" s="12"/>
      <c r="Q1047035" s="33"/>
      <c r="R1047035" s="12"/>
    </row>
    <row r="1047036" spans="1:18">
      <c r="A1047036" s="33"/>
      <c r="B1047036" s="12"/>
      <c r="Q1047036" s="33"/>
      <c r="R1047036" s="12"/>
    </row>
    <row r="1047037" spans="1:18">
      <c r="A1047037" s="33"/>
      <c r="B1047037" s="12"/>
      <c r="Q1047037" s="33"/>
      <c r="R1047037" s="12"/>
    </row>
    <row r="1047038" spans="1:18">
      <c r="A1047038" s="33"/>
      <c r="B1047038" s="12"/>
      <c r="Q1047038" s="33"/>
      <c r="R1047038" s="12"/>
    </row>
    <row r="1047039" spans="1:18">
      <c r="A1047039" s="33"/>
      <c r="B1047039" s="12"/>
      <c r="Q1047039" s="33"/>
      <c r="R1047039" s="12"/>
    </row>
    <row r="1047040" spans="1:18">
      <c r="A1047040" s="33"/>
      <c r="B1047040" s="12"/>
      <c r="Q1047040" s="33"/>
      <c r="R1047040" s="12"/>
    </row>
    <row r="1047041" spans="1:18">
      <c r="A1047041" s="33"/>
      <c r="B1047041" s="12"/>
      <c r="Q1047041" s="33"/>
      <c r="R1047041" s="12"/>
    </row>
    <row r="1047042" spans="1:18">
      <c r="A1047042" s="33"/>
      <c r="B1047042" s="12"/>
      <c r="Q1047042" s="33"/>
      <c r="R1047042" s="12"/>
    </row>
    <row r="1047043" spans="1:18">
      <c r="A1047043" s="33"/>
      <c r="B1047043" s="12"/>
      <c r="Q1047043" s="33"/>
      <c r="R1047043" s="12"/>
    </row>
    <row r="1047044" spans="1:18">
      <c r="A1047044" s="33"/>
      <c r="B1047044" s="12"/>
      <c r="Q1047044" s="33"/>
      <c r="R1047044" s="12"/>
    </row>
    <row r="1047045" spans="1:18">
      <c r="A1047045" s="33"/>
      <c r="B1047045" s="12"/>
      <c r="Q1047045" s="33"/>
      <c r="R1047045" s="12"/>
    </row>
    <row r="1047046" spans="1:18">
      <c r="A1047046" s="33"/>
      <c r="B1047046" s="12"/>
      <c r="Q1047046" s="33"/>
      <c r="R1047046" s="12"/>
    </row>
    <row r="1047047" spans="1:18">
      <c r="A1047047" s="33"/>
      <c r="B1047047" s="12"/>
      <c r="Q1047047" s="33"/>
      <c r="R1047047" s="12"/>
    </row>
    <row r="1047048" spans="1:18">
      <c r="A1047048" s="33"/>
      <c r="B1047048" s="12"/>
      <c r="Q1047048" s="33"/>
      <c r="R1047048" s="12"/>
    </row>
    <row r="1047049" spans="1:18">
      <c r="A1047049" s="33"/>
      <c r="B1047049" s="12"/>
      <c r="Q1047049" s="33"/>
      <c r="R1047049" s="12"/>
    </row>
    <row r="1047050" spans="1:18">
      <c r="A1047050" s="33"/>
      <c r="B1047050" s="12"/>
      <c r="Q1047050" s="33"/>
      <c r="R1047050" s="12"/>
    </row>
    <row r="1047051" spans="1:18">
      <c r="A1047051" s="33"/>
      <c r="B1047051" s="12"/>
      <c r="Q1047051" s="33"/>
      <c r="R1047051" s="12"/>
    </row>
    <row r="1047052" spans="1:18">
      <c r="A1047052" s="33"/>
      <c r="B1047052" s="12"/>
      <c r="Q1047052" s="33"/>
      <c r="R1047052" s="12"/>
    </row>
    <row r="1047053" spans="1:18">
      <c r="A1047053" s="33"/>
      <c r="B1047053" s="12"/>
      <c r="Q1047053" s="33"/>
      <c r="R1047053" s="12"/>
    </row>
    <row r="1047054" spans="1:18">
      <c r="A1047054" s="33"/>
      <c r="B1047054" s="12"/>
      <c r="Q1047054" s="33"/>
      <c r="R1047054" s="12"/>
    </row>
    <row r="1047055" spans="1:18">
      <c r="A1047055" s="33"/>
      <c r="B1047055" s="12"/>
      <c r="Q1047055" s="33"/>
      <c r="R1047055" s="12"/>
    </row>
    <row r="1047056" spans="1:18">
      <c r="A1047056" s="33"/>
      <c r="B1047056" s="12"/>
      <c r="Q1047056" s="33"/>
      <c r="R1047056" s="12"/>
    </row>
    <row r="1047057" spans="1:18">
      <c r="A1047057" s="33"/>
      <c r="B1047057" s="12"/>
      <c r="Q1047057" s="33"/>
      <c r="R1047057" s="12"/>
    </row>
    <row r="1047058" spans="1:18">
      <c r="A1047058" s="33"/>
      <c r="B1047058" s="12"/>
      <c r="Q1047058" s="33"/>
      <c r="R1047058" s="12"/>
    </row>
    <row r="1047059" spans="1:18">
      <c r="A1047059" s="33"/>
      <c r="B1047059" s="12"/>
      <c r="Q1047059" s="33"/>
      <c r="R1047059" s="12"/>
    </row>
    <row r="1047060" spans="1:18">
      <c r="A1047060" s="33"/>
      <c r="B1047060" s="12"/>
      <c r="Q1047060" s="33"/>
      <c r="R1047060" s="12"/>
    </row>
    <row r="1047061" spans="1:18">
      <c r="A1047061" s="33"/>
      <c r="B1047061" s="12"/>
      <c r="Q1047061" s="33"/>
      <c r="R1047061" s="12"/>
    </row>
    <row r="1047062" spans="1:18">
      <c r="A1047062" s="33"/>
      <c r="B1047062" s="12"/>
      <c r="Q1047062" s="33"/>
      <c r="R1047062" s="12"/>
    </row>
    <row r="1047063" spans="1:18">
      <c r="A1047063" s="33"/>
      <c r="B1047063" s="12"/>
      <c r="Q1047063" s="33"/>
      <c r="R1047063" s="12"/>
    </row>
    <row r="1047064" spans="1:18">
      <c r="A1047064" s="33"/>
      <c r="B1047064" s="12"/>
      <c r="Q1047064" s="33"/>
      <c r="R1047064" s="12"/>
    </row>
    <row r="1047065" spans="1:18">
      <c r="A1047065" s="33"/>
      <c r="B1047065" s="12"/>
      <c r="Q1047065" s="33"/>
      <c r="R1047065" s="12"/>
    </row>
    <row r="1047066" spans="1:18">
      <c r="A1047066" s="33"/>
      <c r="B1047066" s="12"/>
      <c r="Q1047066" s="33"/>
      <c r="R1047066" s="12"/>
    </row>
    <row r="1047067" spans="1:18">
      <c r="A1047067" s="33"/>
      <c r="B1047067" s="12"/>
      <c r="Q1047067" s="33"/>
      <c r="R1047067" s="12"/>
    </row>
    <row r="1047068" spans="1:18">
      <c r="A1047068" s="33"/>
      <c r="B1047068" s="12"/>
      <c r="Q1047068" s="33"/>
      <c r="R1047068" s="12"/>
    </row>
    <row r="1047069" spans="1:18">
      <c r="A1047069" s="33"/>
      <c r="B1047069" s="12"/>
      <c r="Q1047069" s="33"/>
      <c r="R1047069" s="12"/>
    </row>
    <row r="1047070" spans="1:18">
      <c r="A1047070" s="33"/>
      <c r="B1047070" s="12"/>
      <c r="Q1047070" s="33"/>
      <c r="R1047070" s="12"/>
    </row>
    <row r="1047071" spans="1:18">
      <c r="A1047071" s="33"/>
      <c r="B1047071" s="12"/>
      <c r="Q1047071" s="33"/>
      <c r="R1047071" s="12"/>
    </row>
    <row r="1047072" spans="1:18">
      <c r="A1047072" s="33"/>
      <c r="B1047072" s="12"/>
      <c r="Q1047072" s="33"/>
      <c r="R1047072" s="12"/>
    </row>
    <row r="1047073" spans="1:18">
      <c r="A1047073" s="33"/>
      <c r="B1047073" s="12"/>
      <c r="Q1047073" s="33"/>
      <c r="R1047073" s="12"/>
    </row>
    <row r="1047074" spans="1:18">
      <c r="A1047074" s="33"/>
      <c r="B1047074" s="12"/>
      <c r="Q1047074" s="33"/>
      <c r="R1047074" s="12"/>
    </row>
    <row r="1047075" spans="1:18">
      <c r="A1047075" s="33"/>
      <c r="B1047075" s="12"/>
      <c r="Q1047075" s="33"/>
      <c r="R1047075" s="12"/>
    </row>
    <row r="1047076" spans="1:18">
      <c r="A1047076" s="33"/>
      <c r="B1047076" s="12"/>
      <c r="Q1047076" s="33"/>
      <c r="R1047076" s="12"/>
    </row>
    <row r="1047077" spans="1:18">
      <c r="A1047077" s="33"/>
      <c r="B1047077" s="12"/>
      <c r="Q1047077" s="33"/>
      <c r="R1047077" s="12"/>
    </row>
    <row r="1047078" spans="1:18">
      <c r="A1047078" s="33"/>
      <c r="B1047078" s="12"/>
      <c r="Q1047078" s="33"/>
      <c r="R1047078" s="12"/>
    </row>
    <row r="1047079" spans="1:18">
      <c r="A1047079" s="33"/>
      <c r="B1047079" s="12"/>
      <c r="Q1047079" s="33"/>
      <c r="R1047079" s="12"/>
    </row>
    <row r="1047080" spans="1:18">
      <c r="A1047080" s="33"/>
      <c r="B1047080" s="12"/>
      <c r="Q1047080" s="33"/>
      <c r="R1047080" s="12"/>
    </row>
    <row r="1047081" spans="1:18">
      <c r="A1047081" s="33"/>
      <c r="B1047081" s="12"/>
      <c r="Q1047081" s="33"/>
      <c r="R1047081" s="12"/>
    </row>
    <row r="1047082" spans="1:18">
      <c r="A1047082" s="33"/>
      <c r="B1047082" s="12"/>
      <c r="Q1047082" s="33"/>
      <c r="R1047082" s="12"/>
    </row>
    <row r="1047083" spans="1:18">
      <c r="A1047083" s="33"/>
      <c r="B1047083" s="12"/>
      <c r="Q1047083" s="33"/>
      <c r="R1047083" s="12"/>
    </row>
    <row r="1047084" spans="1:18">
      <c r="A1047084" s="33"/>
      <c r="B1047084" s="12"/>
      <c r="Q1047084" s="33"/>
      <c r="R1047084" s="12"/>
    </row>
    <row r="1047085" spans="1:18">
      <c r="A1047085" s="33"/>
      <c r="B1047085" s="12"/>
      <c r="Q1047085" s="33"/>
      <c r="R1047085" s="12"/>
    </row>
    <row r="1047086" spans="1:18">
      <c r="A1047086" s="33"/>
      <c r="B1047086" s="12"/>
      <c r="Q1047086" s="33"/>
      <c r="R1047086" s="12"/>
    </row>
    <row r="1047087" spans="1:18">
      <c r="A1047087" s="33"/>
      <c r="B1047087" s="12"/>
      <c r="Q1047087" s="33"/>
      <c r="R1047087" s="12"/>
    </row>
    <row r="1047088" spans="1:18">
      <c r="A1047088" s="33"/>
      <c r="B1047088" s="12"/>
      <c r="Q1047088" s="33"/>
      <c r="R1047088" s="12"/>
    </row>
    <row r="1047089" spans="1:18">
      <c r="A1047089" s="33"/>
      <c r="B1047089" s="12"/>
      <c r="Q1047089" s="33"/>
      <c r="R1047089" s="12"/>
    </row>
    <row r="1047090" spans="1:18">
      <c r="A1047090" s="33"/>
      <c r="B1047090" s="12"/>
      <c r="Q1047090" s="33"/>
      <c r="R1047090" s="12"/>
    </row>
    <row r="1047091" spans="1:18">
      <c r="A1047091" s="33"/>
      <c r="B1047091" s="12"/>
      <c r="Q1047091" s="33"/>
      <c r="R1047091" s="12"/>
    </row>
    <row r="1047092" spans="1:18">
      <c r="A1047092" s="33"/>
      <c r="B1047092" s="12"/>
      <c r="Q1047092" s="33"/>
      <c r="R1047092" s="12"/>
    </row>
    <row r="1047093" spans="1:18">
      <c r="A1047093" s="33"/>
      <c r="B1047093" s="12"/>
      <c r="Q1047093" s="33"/>
      <c r="R1047093" s="12"/>
    </row>
    <row r="1047094" spans="1:18">
      <c r="A1047094" s="33"/>
      <c r="B1047094" s="12"/>
      <c r="Q1047094" s="33"/>
      <c r="R1047094" s="12"/>
    </row>
    <row r="1047095" spans="1:18">
      <c r="A1047095" s="33"/>
      <c r="B1047095" s="12"/>
      <c r="Q1047095" s="33"/>
      <c r="R1047095" s="12"/>
    </row>
    <row r="1047096" spans="1:18">
      <c r="A1047096" s="33"/>
      <c r="B1047096" s="12"/>
      <c r="Q1047096" s="33"/>
      <c r="R1047096" s="12"/>
    </row>
    <row r="1047097" spans="1:18">
      <c r="A1047097" s="33"/>
      <c r="B1047097" s="12"/>
      <c r="Q1047097" s="33"/>
      <c r="R1047097" s="12"/>
    </row>
    <row r="1047098" spans="1:18">
      <c r="A1047098" s="33"/>
      <c r="B1047098" s="12"/>
      <c r="Q1047098" s="33"/>
      <c r="R1047098" s="12"/>
    </row>
    <row r="1047099" spans="1:18">
      <c r="A1047099" s="33"/>
      <c r="B1047099" s="12"/>
      <c r="Q1047099" s="33"/>
      <c r="R1047099" s="12"/>
    </row>
    <row r="1047100" spans="1:18">
      <c r="A1047100" s="33"/>
      <c r="B1047100" s="12"/>
      <c r="Q1047100" s="33"/>
      <c r="R1047100" s="12"/>
    </row>
    <row r="1047101" spans="1:18">
      <c r="A1047101" s="33"/>
      <c r="B1047101" s="12"/>
      <c r="Q1047101" s="33"/>
      <c r="R1047101" s="12"/>
    </row>
    <row r="1047102" spans="1:18">
      <c r="A1047102" s="33"/>
      <c r="B1047102" s="12"/>
      <c r="Q1047102" s="33"/>
      <c r="R1047102" s="12"/>
    </row>
    <row r="1047103" spans="1:18">
      <c r="A1047103" s="33"/>
      <c r="B1047103" s="12"/>
      <c r="Q1047103" s="33"/>
      <c r="R1047103" s="12"/>
    </row>
    <row r="1047104" spans="1:18">
      <c r="A1047104" s="33"/>
      <c r="B1047104" s="12"/>
      <c r="Q1047104" s="33"/>
      <c r="R1047104" s="12"/>
    </row>
    <row r="1047105" spans="1:18">
      <c r="A1047105" s="33"/>
      <c r="B1047105" s="12"/>
      <c r="Q1047105" s="33"/>
      <c r="R1047105" s="12"/>
    </row>
    <row r="1047106" spans="1:18">
      <c r="A1047106" s="33"/>
      <c r="B1047106" s="12"/>
      <c r="Q1047106" s="33"/>
      <c r="R1047106" s="12"/>
    </row>
    <row r="1047107" spans="1:18">
      <c r="A1047107" s="33"/>
      <c r="B1047107" s="12"/>
      <c r="Q1047107" s="33"/>
      <c r="R1047107" s="12"/>
    </row>
    <row r="1047108" spans="1:18">
      <c r="A1047108" s="33"/>
      <c r="B1047108" s="12"/>
      <c r="Q1047108" s="33"/>
      <c r="R1047108" s="12"/>
    </row>
    <row r="1047109" spans="1:18">
      <c r="A1047109" s="33"/>
      <c r="B1047109" s="12"/>
      <c r="Q1047109" s="33"/>
      <c r="R1047109" s="12"/>
    </row>
    <row r="1047110" spans="1:18">
      <c r="A1047110" s="33"/>
      <c r="B1047110" s="12"/>
      <c r="Q1047110" s="33"/>
      <c r="R1047110" s="12"/>
    </row>
    <row r="1047111" spans="1:18">
      <c r="A1047111" s="33"/>
      <c r="B1047111" s="12"/>
      <c r="Q1047111" s="33"/>
      <c r="R1047111" s="12"/>
    </row>
    <row r="1047112" spans="1:18">
      <c r="A1047112" s="33"/>
      <c r="B1047112" s="12"/>
      <c r="Q1047112" s="33"/>
      <c r="R1047112" s="12"/>
    </row>
    <row r="1047113" spans="1:18">
      <c r="A1047113" s="33"/>
      <c r="B1047113" s="12"/>
      <c r="Q1047113" s="33"/>
      <c r="R1047113" s="12"/>
    </row>
    <row r="1047114" spans="1:18">
      <c r="A1047114" s="33"/>
      <c r="B1047114" s="12"/>
      <c r="Q1047114" s="33"/>
      <c r="R1047114" s="12"/>
    </row>
    <row r="1047115" spans="1:18">
      <c r="A1047115" s="33"/>
      <c r="B1047115" s="12"/>
      <c r="Q1047115" s="33"/>
      <c r="R1047115" s="12"/>
    </row>
    <row r="1047116" spans="1:18">
      <c r="A1047116" s="33"/>
      <c r="B1047116" s="12"/>
      <c r="Q1047116" s="33"/>
      <c r="R1047116" s="12"/>
    </row>
    <row r="1047117" spans="1:18">
      <c r="A1047117" s="33"/>
      <c r="B1047117" s="12"/>
      <c r="Q1047117" s="33"/>
      <c r="R1047117" s="12"/>
    </row>
    <row r="1047118" spans="1:18">
      <c r="A1047118" s="33"/>
      <c r="B1047118" s="12"/>
      <c r="Q1047118" s="33"/>
      <c r="R1047118" s="12"/>
    </row>
    <row r="1047119" spans="1:18">
      <c r="A1047119" s="33"/>
      <c r="B1047119" s="12"/>
      <c r="Q1047119" s="33"/>
      <c r="R1047119" s="12"/>
    </row>
    <row r="1047120" spans="1:18">
      <c r="A1047120" s="33"/>
      <c r="B1047120" s="12"/>
      <c r="Q1047120" s="33"/>
      <c r="R1047120" s="12"/>
    </row>
    <row r="1047121" spans="1:18">
      <c r="A1047121" s="33"/>
      <c r="B1047121" s="12"/>
      <c r="Q1047121" s="33"/>
      <c r="R1047121" s="12"/>
    </row>
    <row r="1047122" spans="1:18">
      <c r="A1047122" s="33"/>
      <c r="B1047122" s="12"/>
      <c r="Q1047122" s="33"/>
      <c r="R1047122" s="12"/>
    </row>
    <row r="1047123" spans="1:18">
      <c r="A1047123" s="33"/>
      <c r="B1047123" s="12"/>
      <c r="Q1047123" s="33"/>
      <c r="R1047123" s="12"/>
    </row>
    <row r="1047124" spans="1:18">
      <c r="A1047124" s="33"/>
      <c r="B1047124" s="12"/>
      <c r="Q1047124" s="33"/>
      <c r="R1047124" s="12"/>
    </row>
    <row r="1047125" spans="1:18">
      <c r="A1047125" s="33"/>
      <c r="B1047125" s="12"/>
      <c r="Q1047125" s="33"/>
      <c r="R1047125" s="12"/>
    </row>
    <row r="1047126" spans="1:18">
      <c r="A1047126" s="33"/>
      <c r="B1047126" s="12"/>
      <c r="Q1047126" s="33"/>
      <c r="R1047126" s="12"/>
    </row>
    <row r="1047127" spans="1:18">
      <c r="A1047127" s="33"/>
      <c r="B1047127" s="12"/>
      <c r="Q1047127" s="33"/>
      <c r="R1047127" s="12"/>
    </row>
    <row r="1047128" spans="1:18">
      <c r="A1047128" s="33"/>
      <c r="B1047128" s="12"/>
      <c r="Q1047128" s="33"/>
      <c r="R1047128" s="12"/>
    </row>
    <row r="1047129" spans="1:18">
      <c r="A1047129" s="33"/>
      <c r="B1047129" s="12"/>
      <c r="Q1047129" s="33"/>
      <c r="R1047129" s="12"/>
    </row>
    <row r="1047130" spans="1:18">
      <c r="A1047130" s="33"/>
      <c r="B1047130" s="12"/>
      <c r="Q1047130" s="33"/>
      <c r="R1047130" s="12"/>
    </row>
    <row r="1047131" spans="1:18">
      <c r="A1047131" s="33"/>
      <c r="B1047131" s="12"/>
      <c r="Q1047131" s="33"/>
      <c r="R1047131" s="12"/>
    </row>
    <row r="1047132" spans="1:18">
      <c r="A1047132" s="33"/>
      <c r="B1047132" s="12"/>
      <c r="Q1047132" s="33"/>
      <c r="R1047132" s="12"/>
    </row>
    <row r="1047133" spans="1:18">
      <c r="A1047133" s="33"/>
      <c r="B1047133" s="12"/>
      <c r="Q1047133" s="33"/>
      <c r="R1047133" s="12"/>
    </row>
    <row r="1047134" spans="1:18">
      <c r="A1047134" s="33"/>
      <c r="B1047134" s="12"/>
      <c r="Q1047134" s="33"/>
      <c r="R1047134" s="12"/>
    </row>
    <row r="1047135" spans="1:18">
      <c r="A1047135" s="33"/>
      <c r="B1047135" s="12"/>
      <c r="Q1047135" s="33"/>
      <c r="R1047135" s="12"/>
    </row>
    <row r="1047136" spans="1:18">
      <c r="A1047136" s="33"/>
      <c r="B1047136" s="12"/>
      <c r="Q1047136" s="33"/>
      <c r="R1047136" s="12"/>
    </row>
    <row r="1047137" spans="1:18">
      <c r="A1047137" s="33"/>
      <c r="B1047137" s="12"/>
      <c r="Q1047137" s="33"/>
      <c r="R1047137" s="12"/>
    </row>
    <row r="1047138" spans="1:18">
      <c r="A1047138" s="33"/>
      <c r="B1047138" s="12"/>
      <c r="Q1047138" s="33"/>
      <c r="R1047138" s="12"/>
    </row>
    <row r="1047139" spans="1:18">
      <c r="A1047139" s="33"/>
      <c r="B1047139" s="12"/>
      <c r="Q1047139" s="33"/>
      <c r="R1047139" s="12"/>
    </row>
    <row r="1047140" spans="1:18">
      <c r="A1047140" s="33"/>
      <c r="B1047140" s="12"/>
      <c r="Q1047140" s="33"/>
      <c r="R1047140" s="12"/>
    </row>
    <row r="1047141" spans="1:18">
      <c r="A1047141" s="33"/>
      <c r="B1047141" s="12"/>
      <c r="Q1047141" s="33"/>
      <c r="R1047141" s="12"/>
    </row>
    <row r="1047142" spans="1:18">
      <c r="A1047142" s="33"/>
      <c r="B1047142" s="12"/>
      <c r="Q1047142" s="33"/>
      <c r="R1047142" s="12"/>
    </row>
    <row r="1047143" spans="1:18">
      <c r="A1047143" s="33"/>
      <c r="B1047143" s="12"/>
      <c r="Q1047143" s="33"/>
      <c r="R1047143" s="12"/>
    </row>
    <row r="1047144" spans="1:18">
      <c r="A1047144" s="33"/>
      <c r="B1047144" s="12"/>
      <c r="Q1047144" s="33"/>
      <c r="R1047144" s="12"/>
    </row>
    <row r="1047145" spans="1:18">
      <c r="A1047145" s="33"/>
      <c r="B1047145" s="12"/>
      <c r="Q1047145" s="33"/>
      <c r="R1047145" s="12"/>
    </row>
    <row r="1047146" spans="1:18">
      <c r="A1047146" s="33"/>
      <c r="B1047146" s="12"/>
      <c r="Q1047146" s="33"/>
      <c r="R1047146" s="12"/>
    </row>
    <row r="1047147" spans="1:18">
      <c r="A1047147" s="33"/>
      <c r="B1047147" s="12"/>
      <c r="Q1047147" s="33"/>
      <c r="R1047147" s="12"/>
    </row>
    <row r="1047148" spans="1:18">
      <c r="A1047148" s="33"/>
      <c r="B1047148" s="12"/>
      <c r="Q1047148" s="33"/>
      <c r="R1047148" s="12"/>
    </row>
    <row r="1047149" spans="1:18">
      <c r="A1047149" s="33"/>
      <c r="B1047149" s="12"/>
      <c r="Q1047149" s="33"/>
      <c r="R1047149" s="12"/>
    </row>
    <row r="1047150" spans="1:18">
      <c r="A1047150" s="33"/>
      <c r="B1047150" s="12"/>
      <c r="Q1047150" s="33"/>
      <c r="R1047150" s="12"/>
    </row>
    <row r="1047151" spans="1:18">
      <c r="A1047151" s="33"/>
      <c r="B1047151" s="12"/>
      <c r="Q1047151" s="33"/>
      <c r="R1047151" s="12"/>
    </row>
    <row r="1047152" spans="1:18">
      <c r="A1047152" s="33"/>
      <c r="B1047152" s="12"/>
      <c r="Q1047152" s="33"/>
      <c r="R1047152" s="12"/>
    </row>
    <row r="1047153" spans="1:18">
      <c r="A1047153" s="33"/>
      <c r="B1047153" s="12"/>
      <c r="Q1047153" s="33"/>
      <c r="R1047153" s="12"/>
    </row>
    <row r="1047154" spans="1:18">
      <c r="A1047154" s="33"/>
      <c r="B1047154" s="12"/>
      <c r="Q1047154" s="33"/>
      <c r="R1047154" s="12"/>
    </row>
    <row r="1047155" spans="1:18">
      <c r="A1047155" s="33"/>
      <c r="B1047155" s="12"/>
      <c r="Q1047155" s="33"/>
      <c r="R1047155" s="12"/>
    </row>
    <row r="1047156" spans="1:18">
      <c r="A1047156" s="33"/>
      <c r="B1047156" s="12"/>
      <c r="Q1047156" s="33"/>
      <c r="R1047156" s="12"/>
    </row>
    <row r="1047157" spans="1:18">
      <c r="A1047157" s="33"/>
      <c r="B1047157" s="12"/>
      <c r="Q1047157" s="33"/>
      <c r="R1047157" s="12"/>
    </row>
    <row r="1047158" spans="1:18">
      <c r="A1047158" s="33"/>
      <c r="B1047158" s="12"/>
      <c r="Q1047158" s="33"/>
      <c r="R1047158" s="12"/>
    </row>
    <row r="1047159" spans="1:18">
      <c r="A1047159" s="33"/>
      <c r="B1047159" s="12"/>
      <c r="Q1047159" s="33"/>
      <c r="R1047159" s="12"/>
    </row>
    <row r="1047160" spans="1:18">
      <c r="A1047160" s="33"/>
      <c r="B1047160" s="12"/>
      <c r="Q1047160" s="33"/>
      <c r="R1047160" s="12"/>
    </row>
    <row r="1047161" spans="1:18">
      <c r="A1047161" s="33"/>
      <c r="B1047161" s="12"/>
      <c r="Q1047161" s="33"/>
      <c r="R1047161" s="12"/>
    </row>
    <row r="1047162" spans="1:18">
      <c r="A1047162" s="33"/>
      <c r="B1047162" s="12"/>
      <c r="Q1047162" s="33"/>
      <c r="R1047162" s="12"/>
    </row>
    <row r="1047163" spans="1:18">
      <c r="A1047163" s="33"/>
      <c r="B1047163" s="12"/>
      <c r="Q1047163" s="33"/>
      <c r="R1047163" s="12"/>
    </row>
    <row r="1047164" spans="1:18">
      <c r="A1047164" s="33"/>
      <c r="B1047164" s="12"/>
      <c r="Q1047164" s="33"/>
      <c r="R1047164" s="12"/>
    </row>
    <row r="1047165" spans="1:18">
      <c r="A1047165" s="33"/>
      <c r="B1047165" s="12"/>
      <c r="Q1047165" s="33"/>
      <c r="R1047165" s="12"/>
    </row>
    <row r="1047166" spans="1:18">
      <c r="A1047166" s="33"/>
      <c r="B1047166" s="12"/>
      <c r="Q1047166" s="33"/>
      <c r="R1047166" s="12"/>
    </row>
    <row r="1047167" spans="1:18">
      <c r="A1047167" s="33"/>
      <c r="B1047167" s="12"/>
      <c r="Q1047167" s="33"/>
      <c r="R1047167" s="12"/>
    </row>
    <row r="1047168" spans="1:18">
      <c r="A1047168" s="33"/>
      <c r="B1047168" s="12"/>
      <c r="Q1047168" s="33"/>
      <c r="R1047168" s="12"/>
    </row>
    <row r="1047169" spans="1:18">
      <c r="A1047169" s="33"/>
      <c r="B1047169" s="12"/>
      <c r="Q1047169" s="33"/>
      <c r="R1047169" s="12"/>
    </row>
    <row r="1047170" spans="1:18">
      <c r="A1047170" s="33"/>
      <c r="B1047170" s="12"/>
      <c r="Q1047170" s="33"/>
      <c r="R1047170" s="12"/>
    </row>
    <row r="1047171" spans="1:18">
      <c r="A1047171" s="33"/>
      <c r="B1047171" s="12"/>
      <c r="Q1047171" s="33"/>
      <c r="R1047171" s="12"/>
    </row>
    <row r="1047172" spans="1:18">
      <c r="A1047172" s="33"/>
      <c r="B1047172" s="12"/>
      <c r="Q1047172" s="33"/>
      <c r="R1047172" s="12"/>
    </row>
    <row r="1047173" spans="1:18">
      <c r="A1047173" s="33"/>
      <c r="B1047173" s="12"/>
      <c r="Q1047173" s="33"/>
      <c r="R1047173" s="12"/>
    </row>
    <row r="1047174" spans="1:18">
      <c r="A1047174" s="33"/>
      <c r="B1047174" s="12"/>
      <c r="Q1047174" s="33"/>
      <c r="R1047174" s="12"/>
    </row>
    <row r="1047175" spans="1:18">
      <c r="A1047175" s="33"/>
      <c r="B1047175" s="12"/>
      <c r="Q1047175" s="33"/>
      <c r="R1047175" s="12"/>
    </row>
    <row r="1047176" spans="1:18">
      <c r="A1047176" s="33"/>
      <c r="B1047176" s="12"/>
      <c r="Q1047176" s="33"/>
      <c r="R1047176" s="12"/>
    </row>
    <row r="1047177" spans="1:18">
      <c r="A1047177" s="33"/>
      <c r="B1047177" s="12"/>
      <c r="Q1047177" s="33"/>
      <c r="R1047177" s="12"/>
    </row>
    <row r="1047178" spans="1:18">
      <c r="A1047178" s="33"/>
      <c r="B1047178" s="12"/>
      <c r="Q1047178" s="33"/>
      <c r="R1047178" s="12"/>
    </row>
    <row r="1047179" spans="1:18">
      <c r="A1047179" s="33"/>
      <c r="B1047179" s="12"/>
      <c r="Q1047179" s="33"/>
      <c r="R1047179" s="12"/>
    </row>
    <row r="1047180" spans="1:18">
      <c r="A1047180" s="33"/>
      <c r="B1047180" s="12"/>
      <c r="Q1047180" s="33"/>
      <c r="R1047180" s="12"/>
    </row>
    <row r="1047181" spans="1:18">
      <c r="A1047181" s="33"/>
      <c r="B1047181" s="12"/>
      <c r="Q1047181" s="33"/>
      <c r="R1047181" s="12"/>
    </row>
    <row r="1047182" spans="1:18">
      <c r="A1047182" s="33"/>
      <c r="B1047182" s="12"/>
      <c r="Q1047182" s="33"/>
      <c r="R1047182" s="12"/>
    </row>
    <row r="1047183" spans="1:18">
      <c r="A1047183" s="33"/>
      <c r="B1047183" s="12"/>
      <c r="Q1047183" s="33"/>
      <c r="R1047183" s="12"/>
    </row>
    <row r="1047184" spans="1:18">
      <c r="A1047184" s="33"/>
      <c r="B1047184" s="12"/>
      <c r="Q1047184" s="33"/>
      <c r="R1047184" s="12"/>
    </row>
    <row r="1047185" spans="1:18">
      <c r="A1047185" s="33"/>
      <c r="B1047185" s="12"/>
      <c r="Q1047185" s="33"/>
      <c r="R1047185" s="12"/>
    </row>
    <row r="1047186" spans="1:18">
      <c r="A1047186" s="33"/>
      <c r="B1047186" s="12"/>
      <c r="Q1047186" s="33"/>
      <c r="R1047186" s="12"/>
    </row>
    <row r="1047187" spans="1:18">
      <c r="A1047187" s="33"/>
      <c r="B1047187" s="12"/>
      <c r="Q1047187" s="33"/>
      <c r="R1047187" s="12"/>
    </row>
    <row r="1047188" spans="1:18">
      <c r="A1047188" s="33"/>
      <c r="B1047188" s="12"/>
      <c r="Q1047188" s="33"/>
      <c r="R1047188" s="12"/>
    </row>
    <row r="1047189" spans="1:18">
      <c r="A1047189" s="33"/>
      <c r="B1047189" s="12"/>
      <c r="Q1047189" s="33"/>
      <c r="R1047189" s="12"/>
    </row>
    <row r="1047190" spans="1:18">
      <c r="A1047190" s="33"/>
      <c r="B1047190" s="12"/>
      <c r="Q1047190" s="33"/>
      <c r="R1047190" s="12"/>
    </row>
    <row r="1047191" spans="1:18">
      <c r="A1047191" s="33"/>
      <c r="B1047191" s="12"/>
      <c r="Q1047191" s="33"/>
      <c r="R1047191" s="12"/>
    </row>
    <row r="1047192" spans="1:18">
      <c r="A1047192" s="33"/>
      <c r="B1047192" s="12"/>
      <c r="Q1047192" s="33"/>
      <c r="R1047192" s="12"/>
    </row>
    <row r="1047193" spans="1:18">
      <c r="A1047193" s="33"/>
      <c r="B1047193" s="12"/>
      <c r="Q1047193" s="33"/>
      <c r="R1047193" s="12"/>
    </row>
    <row r="1047194" spans="1:18">
      <c r="A1047194" s="33"/>
      <c r="B1047194" s="12"/>
      <c r="Q1047194" s="33"/>
      <c r="R1047194" s="12"/>
    </row>
    <row r="1047195" spans="1:18">
      <c r="A1047195" s="33"/>
      <c r="B1047195" s="12"/>
      <c r="Q1047195" s="33"/>
      <c r="R1047195" s="12"/>
    </row>
    <row r="1047196" spans="1:18">
      <c r="A1047196" s="33"/>
      <c r="B1047196" s="12"/>
      <c r="Q1047196" s="33"/>
      <c r="R1047196" s="12"/>
    </row>
    <row r="1047197" spans="1:18">
      <c r="A1047197" s="33"/>
      <c r="B1047197" s="12"/>
      <c r="Q1047197" s="33"/>
      <c r="R1047197" s="12"/>
    </row>
    <row r="1047198" spans="1:18">
      <c r="A1047198" s="33"/>
      <c r="B1047198" s="12"/>
      <c r="Q1047198" s="33"/>
      <c r="R1047198" s="12"/>
    </row>
    <row r="1047199" spans="1:18">
      <c r="A1047199" s="33"/>
      <c r="B1047199" s="12"/>
      <c r="Q1047199" s="33"/>
      <c r="R1047199" s="12"/>
    </row>
    <row r="1047200" spans="1:18">
      <c r="A1047200" s="33"/>
      <c r="B1047200" s="12"/>
      <c r="Q1047200" s="33"/>
      <c r="R1047200" s="12"/>
    </row>
    <row r="1047201" spans="1:18">
      <c r="A1047201" s="33"/>
      <c r="B1047201" s="12"/>
      <c r="Q1047201" s="33"/>
      <c r="R1047201" s="12"/>
    </row>
    <row r="1047202" spans="1:18">
      <c r="A1047202" s="33"/>
      <c r="B1047202" s="12"/>
      <c r="Q1047202" s="33"/>
      <c r="R1047202" s="12"/>
    </row>
    <row r="1047203" spans="1:18">
      <c r="A1047203" s="33"/>
      <c r="B1047203" s="12"/>
      <c r="Q1047203" s="33"/>
      <c r="R1047203" s="12"/>
    </row>
    <row r="1047204" spans="1:18">
      <c r="A1047204" s="33"/>
      <c r="B1047204" s="12"/>
      <c r="Q1047204" s="33"/>
      <c r="R1047204" s="12"/>
    </row>
    <row r="1047205" spans="1:18">
      <c r="A1047205" s="33"/>
      <c r="B1047205" s="12"/>
      <c r="Q1047205" s="33"/>
      <c r="R1047205" s="12"/>
    </row>
    <row r="1047206" spans="1:18">
      <c r="A1047206" s="33"/>
      <c r="B1047206" s="12"/>
      <c r="Q1047206" s="33"/>
      <c r="R1047206" s="12"/>
    </row>
    <row r="1047207" spans="1:18">
      <c r="A1047207" s="33"/>
      <c r="B1047207" s="12"/>
      <c r="Q1047207" s="33"/>
      <c r="R1047207" s="12"/>
    </row>
    <row r="1047208" spans="1:18">
      <c r="A1047208" s="33"/>
      <c r="B1047208" s="12"/>
      <c r="Q1047208" s="33"/>
      <c r="R1047208" s="12"/>
    </row>
    <row r="1047209" spans="1:18">
      <c r="A1047209" s="33"/>
      <c r="B1047209" s="12"/>
      <c r="Q1047209" s="33"/>
      <c r="R1047209" s="12"/>
    </row>
    <row r="1047210" spans="1:18">
      <c r="A1047210" s="33"/>
      <c r="B1047210" s="12"/>
      <c r="Q1047210" s="33"/>
      <c r="R1047210" s="12"/>
    </row>
    <row r="1047211" spans="1:18">
      <c r="A1047211" s="33"/>
      <c r="B1047211" s="12"/>
      <c r="Q1047211" s="33"/>
      <c r="R1047211" s="12"/>
    </row>
    <row r="1047212" spans="1:18">
      <c r="A1047212" s="33"/>
      <c r="B1047212" s="12"/>
      <c r="Q1047212" s="33"/>
      <c r="R1047212" s="12"/>
    </row>
    <row r="1047213" spans="1:18">
      <c r="A1047213" s="33"/>
      <c r="B1047213" s="12"/>
      <c r="Q1047213" s="33"/>
      <c r="R1047213" s="12"/>
    </row>
    <row r="1047214" spans="1:18">
      <c r="A1047214" s="33"/>
      <c r="B1047214" s="12"/>
      <c r="Q1047214" s="33"/>
      <c r="R1047214" s="12"/>
    </row>
    <row r="1047215" spans="1:18">
      <c r="A1047215" s="33"/>
      <c r="B1047215" s="12"/>
      <c r="Q1047215" s="33"/>
      <c r="R1047215" s="12"/>
    </row>
    <row r="1047216" spans="1:18">
      <c r="A1047216" s="33"/>
      <c r="B1047216" s="12"/>
      <c r="Q1047216" s="33"/>
      <c r="R1047216" s="12"/>
    </row>
    <row r="1047217" spans="1:18">
      <c r="A1047217" s="33"/>
      <c r="B1047217" s="12"/>
      <c r="Q1047217" s="33"/>
      <c r="R1047217" s="12"/>
    </row>
    <row r="1047218" spans="1:18">
      <c r="A1047218" s="33"/>
      <c r="B1047218" s="12"/>
      <c r="Q1047218" s="33"/>
      <c r="R1047218" s="12"/>
    </row>
    <row r="1047219" spans="1:18">
      <c r="A1047219" s="33"/>
      <c r="B1047219" s="12"/>
      <c r="Q1047219" s="33"/>
      <c r="R1047219" s="12"/>
    </row>
    <row r="1047220" spans="1:18">
      <c r="A1047220" s="33"/>
      <c r="B1047220" s="12"/>
      <c r="Q1047220" s="33"/>
      <c r="R1047220" s="12"/>
    </row>
    <row r="1047221" spans="1:18">
      <c r="A1047221" s="33"/>
      <c r="B1047221" s="12"/>
      <c r="Q1047221" s="33"/>
      <c r="R1047221" s="12"/>
    </row>
    <row r="1047222" spans="1:18">
      <c r="A1047222" s="33"/>
      <c r="B1047222" s="12"/>
      <c r="Q1047222" s="33"/>
      <c r="R1047222" s="12"/>
    </row>
    <row r="1047223" spans="1:18">
      <c r="A1047223" s="33"/>
      <c r="B1047223" s="12"/>
      <c r="Q1047223" s="33"/>
      <c r="R1047223" s="12"/>
    </row>
    <row r="1047224" spans="1:18">
      <c r="A1047224" s="33"/>
      <c r="B1047224" s="12"/>
      <c r="Q1047224" s="33"/>
      <c r="R1047224" s="12"/>
    </row>
    <row r="1047225" spans="1:18">
      <c r="A1047225" s="33"/>
      <c r="B1047225" s="12"/>
      <c r="Q1047225" s="33"/>
      <c r="R1047225" s="12"/>
    </row>
    <row r="1047226" spans="1:18">
      <c r="A1047226" s="33"/>
      <c r="B1047226" s="12"/>
      <c r="Q1047226" s="33"/>
      <c r="R1047226" s="12"/>
    </row>
    <row r="1047227" spans="1:18">
      <c r="A1047227" s="33"/>
      <c r="B1047227" s="12"/>
      <c r="Q1047227" s="33"/>
      <c r="R1047227" s="12"/>
    </row>
    <row r="1047228" spans="1:18">
      <c r="A1047228" s="33"/>
      <c r="B1047228" s="12"/>
      <c r="Q1047228" s="33"/>
      <c r="R1047228" s="12"/>
    </row>
    <row r="1047229" spans="1:18">
      <c r="A1047229" s="33"/>
      <c r="B1047229" s="12"/>
      <c r="Q1047229" s="33"/>
      <c r="R1047229" s="12"/>
    </row>
    <row r="1047230" spans="1:18">
      <c r="A1047230" s="33"/>
      <c r="B1047230" s="12"/>
      <c r="Q1047230" s="33"/>
      <c r="R1047230" s="12"/>
    </row>
    <row r="1047231" spans="1:18">
      <c r="A1047231" s="33"/>
      <c r="B1047231" s="12"/>
      <c r="Q1047231" s="33"/>
      <c r="R1047231" s="12"/>
    </row>
    <row r="1047232" spans="1:18">
      <c r="A1047232" s="33"/>
      <c r="B1047232" s="12"/>
      <c r="Q1047232" s="33"/>
      <c r="R1047232" s="12"/>
    </row>
    <row r="1047233" spans="1:18">
      <c r="A1047233" s="33"/>
      <c r="B1047233" s="12"/>
      <c r="Q1047233" s="33"/>
      <c r="R1047233" s="12"/>
    </row>
    <row r="1047234" spans="1:18">
      <c r="A1047234" s="33"/>
      <c r="B1047234" s="12"/>
      <c r="Q1047234" s="33"/>
      <c r="R1047234" s="12"/>
    </row>
    <row r="1047235" spans="1:18">
      <c r="A1047235" s="33"/>
      <c r="B1047235" s="12"/>
      <c r="Q1047235" s="33"/>
      <c r="R1047235" s="12"/>
    </row>
    <row r="1047236" spans="1:18">
      <c r="A1047236" s="33"/>
      <c r="B1047236" s="12"/>
      <c r="Q1047236" s="33"/>
      <c r="R1047236" s="12"/>
    </row>
    <row r="1047237" spans="1:18">
      <c r="A1047237" s="33"/>
      <c r="B1047237" s="12"/>
      <c r="Q1047237" s="33"/>
      <c r="R1047237" s="12"/>
    </row>
    <row r="1047238" spans="1:18">
      <c r="A1047238" s="33"/>
      <c r="B1047238" s="12"/>
      <c r="Q1047238" s="33"/>
      <c r="R1047238" s="12"/>
    </row>
    <row r="1047239" spans="1:18">
      <c r="A1047239" s="33"/>
      <c r="B1047239" s="12"/>
      <c r="Q1047239" s="33"/>
      <c r="R1047239" s="12"/>
    </row>
    <row r="1047240" spans="1:18">
      <c r="A1047240" s="33"/>
      <c r="B1047240" s="12"/>
      <c r="Q1047240" s="33"/>
      <c r="R1047240" s="12"/>
    </row>
    <row r="1047241" spans="1:18">
      <c r="A1047241" s="33"/>
      <c r="B1047241" s="12"/>
      <c r="Q1047241" s="33"/>
      <c r="R1047241" s="12"/>
    </row>
    <row r="1047242" spans="1:18">
      <c r="A1047242" s="33"/>
      <c r="B1047242" s="12"/>
      <c r="Q1047242" s="33"/>
      <c r="R1047242" s="12"/>
    </row>
    <row r="1047243" spans="1:18">
      <c r="A1047243" s="33"/>
      <c r="B1047243" s="12"/>
      <c r="Q1047243" s="33"/>
      <c r="R1047243" s="12"/>
    </row>
    <row r="1047244" spans="1:18">
      <c r="A1047244" s="33"/>
      <c r="B1047244" s="12"/>
      <c r="Q1047244" s="33"/>
      <c r="R1047244" s="12"/>
    </row>
    <row r="1047245" spans="1:18">
      <c r="A1047245" s="33"/>
      <c r="B1047245" s="12"/>
      <c r="Q1047245" s="33"/>
      <c r="R1047245" s="12"/>
    </row>
    <row r="1047246" spans="1:18">
      <c r="A1047246" s="33"/>
      <c r="B1047246" s="12"/>
      <c r="Q1047246" s="33"/>
      <c r="R1047246" s="12"/>
    </row>
    <row r="1047247" spans="1:18">
      <c r="A1047247" s="33"/>
      <c r="B1047247" s="12"/>
      <c r="Q1047247" s="33"/>
      <c r="R1047247" s="12"/>
    </row>
    <row r="1047248" spans="1:18">
      <c r="A1047248" s="33"/>
      <c r="B1047248" s="12"/>
      <c r="Q1047248" s="33"/>
      <c r="R1047248" s="12"/>
    </row>
    <row r="1047249" spans="1:18">
      <c r="A1047249" s="33"/>
      <c r="B1047249" s="12"/>
      <c r="Q1047249" s="33"/>
      <c r="R1047249" s="12"/>
    </row>
    <row r="1047250" spans="1:18">
      <c r="A1047250" s="33"/>
      <c r="B1047250" s="12"/>
      <c r="Q1047250" s="33"/>
      <c r="R1047250" s="12"/>
    </row>
    <row r="1047251" spans="1:18">
      <c r="A1047251" s="33"/>
      <c r="B1047251" s="12"/>
      <c r="Q1047251" s="33"/>
      <c r="R1047251" s="12"/>
    </row>
    <row r="1047252" spans="1:18">
      <c r="A1047252" s="33"/>
      <c r="B1047252" s="12"/>
      <c r="Q1047252" s="33"/>
      <c r="R1047252" s="12"/>
    </row>
    <row r="1047253" spans="1:18">
      <c r="A1047253" s="33"/>
      <c r="B1047253" s="12"/>
      <c r="Q1047253" s="33"/>
      <c r="R1047253" s="12"/>
    </row>
    <row r="1047254" spans="1:18">
      <c r="A1047254" s="33"/>
      <c r="B1047254" s="12"/>
      <c r="Q1047254" s="33"/>
      <c r="R1047254" s="12"/>
    </row>
    <row r="1047255" spans="1:18">
      <c r="A1047255" s="33"/>
      <c r="B1047255" s="12"/>
      <c r="Q1047255" s="33"/>
      <c r="R1047255" s="12"/>
    </row>
    <row r="1047256" spans="1:18">
      <c r="A1047256" s="33"/>
      <c r="B1047256" s="12"/>
      <c r="Q1047256" s="33"/>
      <c r="R1047256" s="12"/>
    </row>
    <row r="1047257" spans="1:18">
      <c r="A1047257" s="33"/>
      <c r="B1047257" s="12"/>
      <c r="Q1047257" s="33"/>
      <c r="R1047257" s="12"/>
    </row>
    <row r="1047258" spans="1:18">
      <c r="A1047258" s="33"/>
      <c r="B1047258" s="12"/>
      <c r="Q1047258" s="33"/>
      <c r="R1047258" s="12"/>
    </row>
    <row r="1047259" spans="1:18">
      <c r="A1047259" s="33"/>
      <c r="B1047259" s="12"/>
      <c r="Q1047259" s="33"/>
      <c r="R1047259" s="12"/>
    </row>
    <row r="1047260" spans="1:18">
      <c r="A1047260" s="33"/>
      <c r="B1047260" s="12"/>
      <c r="Q1047260" s="33"/>
      <c r="R1047260" s="12"/>
    </row>
    <row r="1047261" spans="1:18">
      <c r="A1047261" s="33"/>
      <c r="B1047261" s="12"/>
      <c r="Q1047261" s="33"/>
      <c r="R1047261" s="12"/>
    </row>
    <row r="1047262" spans="1:18">
      <c r="A1047262" s="33"/>
      <c r="B1047262" s="12"/>
      <c r="Q1047262" s="33"/>
      <c r="R1047262" s="12"/>
    </row>
    <row r="1047263" spans="1:18">
      <c r="A1047263" s="33"/>
      <c r="B1047263" s="12"/>
      <c r="Q1047263" s="33"/>
      <c r="R1047263" s="12"/>
    </row>
    <row r="1047264" spans="1:18">
      <c r="A1047264" s="33"/>
      <c r="B1047264" s="12"/>
      <c r="Q1047264" s="33"/>
      <c r="R1047264" s="12"/>
    </row>
    <row r="1047265" spans="1:18">
      <c r="A1047265" s="33"/>
      <c r="B1047265" s="12"/>
      <c r="Q1047265" s="33"/>
      <c r="R1047265" s="12"/>
    </row>
    <row r="1047266" spans="1:18">
      <c r="A1047266" s="33"/>
      <c r="B1047266" s="12"/>
      <c r="Q1047266" s="33"/>
      <c r="R1047266" s="12"/>
    </row>
    <row r="1047267" spans="1:18">
      <c r="A1047267" s="33"/>
      <c r="B1047267" s="12"/>
      <c r="Q1047267" s="33"/>
      <c r="R1047267" s="12"/>
    </row>
    <row r="1047268" spans="1:18">
      <c r="A1047268" s="33"/>
      <c r="B1047268" s="12"/>
      <c r="Q1047268" s="33"/>
      <c r="R1047268" s="12"/>
    </row>
    <row r="1047269" spans="1:18">
      <c r="A1047269" s="33"/>
      <c r="B1047269" s="12"/>
      <c r="Q1047269" s="33"/>
      <c r="R1047269" s="12"/>
    </row>
    <row r="1047270" spans="1:18">
      <c r="A1047270" s="33"/>
      <c r="B1047270" s="12"/>
      <c r="Q1047270" s="33"/>
      <c r="R1047270" s="12"/>
    </row>
    <row r="1047271" spans="1:18">
      <c r="A1047271" s="33"/>
      <c r="B1047271" s="12"/>
      <c r="Q1047271" s="33"/>
      <c r="R1047271" s="12"/>
    </row>
    <row r="1047272" spans="1:18">
      <c r="A1047272" s="33"/>
      <c r="B1047272" s="12"/>
      <c r="Q1047272" s="33"/>
      <c r="R1047272" s="12"/>
    </row>
    <row r="1047273" spans="1:18">
      <c r="A1047273" s="33"/>
      <c r="B1047273" s="12"/>
      <c r="Q1047273" s="33"/>
      <c r="R1047273" s="12"/>
    </row>
    <row r="1047274" spans="1:18">
      <c r="A1047274" s="33"/>
      <c r="B1047274" s="12"/>
      <c r="Q1047274" s="33"/>
      <c r="R1047274" s="12"/>
    </row>
    <row r="1047275" spans="1:18">
      <c r="A1047275" s="33"/>
      <c r="B1047275" s="12"/>
      <c r="Q1047275" s="33"/>
      <c r="R1047275" s="12"/>
    </row>
    <row r="1047276" spans="1:18">
      <c r="A1047276" s="33"/>
      <c r="B1047276" s="12"/>
      <c r="Q1047276" s="33"/>
      <c r="R1047276" s="12"/>
    </row>
    <row r="1047277" spans="1:18">
      <c r="A1047277" s="33"/>
      <c r="B1047277" s="12"/>
      <c r="Q1047277" s="33"/>
      <c r="R1047277" s="12"/>
    </row>
    <row r="1047278" spans="1:18">
      <c r="A1047278" s="33"/>
      <c r="B1047278" s="12"/>
      <c r="Q1047278" s="33"/>
      <c r="R1047278" s="12"/>
    </row>
    <row r="1047279" spans="1:18">
      <c r="A1047279" s="33"/>
      <c r="B1047279" s="12"/>
      <c r="Q1047279" s="33"/>
      <c r="R1047279" s="12"/>
    </row>
    <row r="1047280" spans="1:18">
      <c r="A1047280" s="33"/>
      <c r="B1047280" s="12"/>
      <c r="Q1047280" s="33"/>
      <c r="R1047280" s="12"/>
    </row>
    <row r="1047281" spans="1:18">
      <c r="A1047281" s="33"/>
      <c r="B1047281" s="12"/>
      <c r="Q1047281" s="33"/>
      <c r="R1047281" s="12"/>
    </row>
    <row r="1047282" spans="1:18">
      <c r="A1047282" s="33"/>
      <c r="B1047282" s="12"/>
      <c r="Q1047282" s="33"/>
      <c r="R1047282" s="12"/>
    </row>
    <row r="1047283" spans="1:18">
      <c r="A1047283" s="33"/>
      <c r="B1047283" s="12"/>
      <c r="Q1047283" s="33"/>
      <c r="R1047283" s="12"/>
    </row>
    <row r="1047284" spans="1:18">
      <c r="A1047284" s="33"/>
      <c r="B1047284" s="12"/>
      <c r="Q1047284" s="33"/>
      <c r="R1047284" s="12"/>
    </row>
    <row r="1047285" spans="1:18">
      <c r="A1047285" s="33"/>
      <c r="B1047285" s="12"/>
      <c r="Q1047285" s="33"/>
      <c r="R1047285" s="12"/>
    </row>
    <row r="1047286" spans="1:18">
      <c r="A1047286" s="33"/>
      <c r="B1047286" s="12"/>
      <c r="Q1047286" s="33"/>
      <c r="R1047286" s="12"/>
    </row>
    <row r="1047287" spans="1:18">
      <c r="A1047287" s="33"/>
      <c r="B1047287" s="12"/>
      <c r="Q1047287" s="33"/>
      <c r="R1047287" s="12"/>
    </row>
    <row r="1047288" spans="1:18">
      <c r="A1047288" s="33"/>
      <c r="B1047288" s="12"/>
      <c r="Q1047288" s="33"/>
      <c r="R1047288" s="12"/>
    </row>
    <row r="1047289" spans="1:18">
      <c r="A1047289" s="33"/>
      <c r="B1047289" s="12"/>
      <c r="Q1047289" s="33"/>
      <c r="R1047289" s="12"/>
    </row>
    <row r="1047290" spans="1:18">
      <c r="A1047290" s="33"/>
      <c r="B1047290" s="12"/>
      <c r="Q1047290" s="33"/>
      <c r="R1047290" s="12"/>
    </row>
    <row r="1047291" spans="1:18">
      <c r="A1047291" s="33"/>
      <c r="B1047291" s="12"/>
      <c r="Q1047291" s="33"/>
      <c r="R1047291" s="12"/>
    </row>
    <row r="1047292" spans="1:18">
      <c r="A1047292" s="33"/>
      <c r="B1047292" s="12"/>
      <c r="Q1047292" s="33"/>
      <c r="R1047292" s="12"/>
    </row>
    <row r="1047293" spans="1:18">
      <c r="A1047293" s="33"/>
      <c r="B1047293" s="12"/>
      <c r="Q1047293" s="33"/>
      <c r="R1047293" s="12"/>
    </row>
    <row r="1047294" spans="1:18">
      <c r="A1047294" s="33"/>
      <c r="B1047294" s="12"/>
      <c r="Q1047294" s="33"/>
      <c r="R1047294" s="12"/>
    </row>
    <row r="1047295" spans="1:18">
      <c r="A1047295" s="33"/>
      <c r="B1047295" s="12"/>
      <c r="Q1047295" s="33"/>
      <c r="R1047295" s="12"/>
    </row>
    <row r="1047296" spans="1:18">
      <c r="A1047296" s="33"/>
      <c r="B1047296" s="12"/>
      <c r="Q1047296" s="33"/>
      <c r="R1047296" s="12"/>
    </row>
    <row r="1047297" spans="1:18">
      <c r="A1047297" s="33"/>
      <c r="B1047297" s="12"/>
      <c r="Q1047297" s="33"/>
      <c r="R1047297" s="12"/>
    </row>
    <row r="1047298" spans="1:18">
      <c r="A1047298" s="33"/>
      <c r="B1047298" s="12"/>
      <c r="Q1047298" s="33"/>
      <c r="R1047298" s="12"/>
    </row>
    <row r="1047299" spans="1:18">
      <c r="A1047299" s="33"/>
      <c r="B1047299" s="12"/>
      <c r="Q1047299" s="33"/>
      <c r="R1047299" s="12"/>
    </row>
    <row r="1047300" spans="1:18">
      <c r="A1047300" s="33"/>
      <c r="B1047300" s="12"/>
      <c r="Q1047300" s="33"/>
      <c r="R1047300" s="12"/>
    </row>
    <row r="1047301" spans="1:18">
      <c r="A1047301" s="33"/>
      <c r="B1047301" s="12"/>
      <c r="Q1047301" s="33"/>
      <c r="R1047301" s="12"/>
    </row>
    <row r="1047302" spans="1:18">
      <c r="A1047302" s="33"/>
      <c r="B1047302" s="12"/>
      <c r="Q1047302" s="33"/>
      <c r="R1047302" s="12"/>
    </row>
    <row r="1047303" spans="1:18">
      <c r="A1047303" s="33"/>
      <c r="B1047303" s="12"/>
      <c r="Q1047303" s="33"/>
      <c r="R1047303" s="12"/>
    </row>
    <row r="1047304" spans="1:18">
      <c r="A1047304" s="33"/>
      <c r="B1047304" s="12"/>
      <c r="Q1047304" s="33"/>
      <c r="R1047304" s="12"/>
    </row>
    <row r="1047305" spans="1:18">
      <c r="A1047305" s="33"/>
      <c r="B1047305" s="12"/>
      <c r="Q1047305" s="33"/>
      <c r="R1047305" s="12"/>
    </row>
    <row r="1047306" spans="1:18">
      <c r="A1047306" s="33"/>
      <c r="B1047306" s="12"/>
      <c r="Q1047306" s="33"/>
      <c r="R1047306" s="12"/>
    </row>
    <row r="1047307" spans="1:18">
      <c r="A1047307" s="33"/>
      <c r="B1047307" s="12"/>
      <c r="Q1047307" s="33"/>
      <c r="R1047307" s="12"/>
    </row>
    <row r="1047308" spans="1:18">
      <c r="A1047308" s="33"/>
      <c r="B1047308" s="12"/>
      <c r="Q1047308" s="33"/>
      <c r="R1047308" s="12"/>
    </row>
    <row r="1047309" spans="1:18">
      <c r="A1047309" s="33"/>
      <c r="B1047309" s="12"/>
      <c r="Q1047309" s="33"/>
      <c r="R1047309" s="12"/>
    </row>
    <row r="1047310" spans="1:18">
      <c r="A1047310" s="33"/>
      <c r="B1047310" s="12"/>
      <c r="Q1047310" s="33"/>
      <c r="R1047310" s="12"/>
    </row>
    <row r="1047311" spans="1:18">
      <c r="A1047311" s="33"/>
      <c r="B1047311" s="12"/>
      <c r="Q1047311" s="33"/>
      <c r="R1047311" s="12"/>
    </row>
    <row r="1047312" spans="1:18">
      <c r="A1047312" s="33"/>
      <c r="B1047312" s="12"/>
      <c r="Q1047312" s="33"/>
      <c r="R1047312" s="12"/>
    </row>
    <row r="1047313" spans="1:18">
      <c r="A1047313" s="33"/>
      <c r="B1047313" s="12"/>
      <c r="Q1047313" s="33"/>
      <c r="R1047313" s="12"/>
    </row>
    <row r="1047314" spans="1:18">
      <c r="A1047314" s="33"/>
      <c r="B1047314" s="12"/>
      <c r="Q1047314" s="33"/>
      <c r="R1047314" s="12"/>
    </row>
    <row r="1047315" spans="1:18">
      <c r="A1047315" s="33"/>
      <c r="B1047315" s="12"/>
      <c r="Q1047315" s="33"/>
      <c r="R1047315" s="12"/>
    </row>
    <row r="1047316" spans="1:18">
      <c r="A1047316" s="33"/>
      <c r="B1047316" s="12"/>
      <c r="Q1047316" s="33"/>
      <c r="R1047316" s="12"/>
    </row>
    <row r="1047317" spans="1:18">
      <c r="A1047317" s="33"/>
      <c r="B1047317" s="12"/>
      <c r="Q1047317" s="33"/>
      <c r="R1047317" s="12"/>
    </row>
    <row r="1047318" spans="1:18">
      <c r="A1047318" s="33"/>
      <c r="B1047318" s="12"/>
      <c r="Q1047318" s="33"/>
      <c r="R1047318" s="12"/>
    </row>
    <row r="1047319" spans="1:18">
      <c r="A1047319" s="33"/>
      <c r="B1047319" s="12"/>
      <c r="Q1047319" s="33"/>
      <c r="R1047319" s="12"/>
    </row>
    <row r="1047320" spans="1:18">
      <c r="A1047320" s="33"/>
      <c r="B1047320" s="12"/>
      <c r="Q1047320" s="33"/>
      <c r="R1047320" s="12"/>
    </row>
    <row r="1047321" spans="1:18">
      <c r="A1047321" s="33"/>
      <c r="B1047321" s="12"/>
      <c r="Q1047321" s="33"/>
      <c r="R1047321" s="12"/>
    </row>
    <row r="1047322" spans="1:18">
      <c r="A1047322" s="33"/>
      <c r="B1047322" s="12"/>
      <c r="Q1047322" s="33"/>
      <c r="R1047322" s="12"/>
    </row>
    <row r="1047323" spans="1:18">
      <c r="A1047323" s="33"/>
      <c r="B1047323" s="12"/>
      <c r="Q1047323" s="33"/>
      <c r="R1047323" s="12"/>
    </row>
    <row r="1047324" spans="1:18">
      <c r="A1047324" s="33"/>
      <c r="B1047324" s="12"/>
      <c r="Q1047324" s="33"/>
      <c r="R1047324" s="12"/>
    </row>
    <row r="1047325" spans="1:18">
      <c r="A1047325" s="33"/>
      <c r="B1047325" s="12"/>
      <c r="Q1047325" s="33"/>
      <c r="R1047325" s="12"/>
    </row>
    <row r="1047326" spans="1:18">
      <c r="A1047326" s="33"/>
      <c r="B1047326" s="12"/>
      <c r="Q1047326" s="33"/>
      <c r="R1047326" s="12"/>
    </row>
    <row r="1047327" spans="1:18">
      <c r="A1047327" s="33"/>
      <c r="B1047327" s="12"/>
      <c r="Q1047327" s="33"/>
      <c r="R1047327" s="12"/>
    </row>
    <row r="1047328" spans="1:18">
      <c r="A1047328" s="33"/>
      <c r="B1047328" s="12"/>
      <c r="Q1047328" s="33"/>
      <c r="R1047328" s="12"/>
    </row>
    <row r="1047329" spans="1:18">
      <c r="A1047329" s="33"/>
      <c r="B1047329" s="12"/>
      <c r="Q1047329" s="33"/>
      <c r="R1047329" s="12"/>
    </row>
    <row r="1047330" spans="1:18">
      <c r="A1047330" s="33"/>
      <c r="B1047330" s="12"/>
      <c r="Q1047330" s="33"/>
      <c r="R1047330" s="12"/>
    </row>
    <row r="1047331" spans="1:18">
      <c r="A1047331" s="33"/>
      <c r="B1047331" s="12"/>
      <c r="Q1047331" s="33"/>
      <c r="R1047331" s="12"/>
    </row>
    <row r="1047332" spans="1:18">
      <c r="A1047332" s="33"/>
      <c r="B1047332" s="12"/>
      <c r="Q1047332" s="33"/>
      <c r="R1047332" s="12"/>
    </row>
    <row r="1047333" spans="1:18">
      <c r="A1047333" s="33"/>
      <c r="B1047333" s="12"/>
      <c r="Q1047333" s="33"/>
      <c r="R1047333" s="12"/>
    </row>
    <row r="1047334" spans="1:18">
      <c r="A1047334" s="33"/>
      <c r="B1047334" s="12"/>
      <c r="Q1047334" s="33"/>
      <c r="R1047334" s="12"/>
    </row>
    <row r="1047335" spans="1:18">
      <c r="A1047335" s="33"/>
      <c r="B1047335" s="12"/>
      <c r="Q1047335" s="33"/>
      <c r="R1047335" s="12"/>
    </row>
    <row r="1047336" spans="1:18">
      <c r="A1047336" s="33"/>
      <c r="B1047336" s="12"/>
      <c r="Q1047336" s="33"/>
      <c r="R1047336" s="12"/>
    </row>
    <row r="1047337" spans="1:18">
      <c r="A1047337" s="33"/>
      <c r="B1047337" s="12"/>
      <c r="Q1047337" s="33"/>
      <c r="R1047337" s="12"/>
    </row>
    <row r="1047338" spans="1:18">
      <c r="A1047338" s="33"/>
      <c r="B1047338" s="12"/>
      <c r="Q1047338" s="33"/>
      <c r="R1047338" s="12"/>
    </row>
    <row r="1047339" spans="1:18">
      <c r="A1047339" s="33"/>
      <c r="B1047339" s="12"/>
      <c r="Q1047339" s="33"/>
      <c r="R1047339" s="12"/>
    </row>
    <row r="1047340" spans="1:18">
      <c r="A1047340" s="33"/>
      <c r="B1047340" s="12"/>
      <c r="Q1047340" s="33"/>
      <c r="R1047340" s="12"/>
    </row>
    <row r="1047341" spans="1:18">
      <c r="A1047341" s="33"/>
      <c r="B1047341" s="12"/>
      <c r="Q1047341" s="33"/>
      <c r="R1047341" s="12"/>
    </row>
    <row r="1047342" spans="1:18">
      <c r="A1047342" s="33"/>
      <c r="B1047342" s="12"/>
      <c r="Q1047342" s="33"/>
      <c r="R1047342" s="12"/>
    </row>
    <row r="1047343" spans="1:18">
      <c r="A1047343" s="33"/>
      <c r="B1047343" s="12"/>
      <c r="Q1047343" s="33"/>
      <c r="R1047343" s="12"/>
    </row>
    <row r="1047344" spans="1:18">
      <c r="A1047344" s="33"/>
      <c r="B1047344" s="12"/>
      <c r="Q1047344" s="33"/>
      <c r="R1047344" s="12"/>
    </row>
    <row r="1047345" spans="1:18">
      <c r="A1047345" s="33"/>
      <c r="B1047345" s="12"/>
      <c r="Q1047345" s="33"/>
      <c r="R1047345" s="12"/>
    </row>
    <row r="1047346" spans="1:18">
      <c r="A1047346" s="33"/>
      <c r="B1047346" s="12"/>
      <c r="Q1047346" s="33"/>
      <c r="R1047346" s="12"/>
    </row>
    <row r="1047347" spans="1:18">
      <c r="A1047347" s="33"/>
      <c r="B1047347" s="12"/>
      <c r="Q1047347" s="33"/>
      <c r="R1047347" s="12"/>
    </row>
    <row r="1047348" spans="1:18">
      <c r="A1047348" s="33"/>
      <c r="B1047348" s="12"/>
      <c r="Q1047348" s="33"/>
      <c r="R1047348" s="12"/>
    </row>
    <row r="1047349" spans="1:18">
      <c r="A1047349" s="33"/>
      <c r="B1047349" s="12"/>
      <c r="Q1047349" s="33"/>
      <c r="R1047349" s="12"/>
    </row>
    <row r="1047350" spans="1:18">
      <c r="A1047350" s="33"/>
      <c r="B1047350" s="12"/>
      <c r="Q1047350" s="33"/>
      <c r="R1047350" s="12"/>
    </row>
    <row r="1047351" spans="1:18">
      <c r="A1047351" s="33"/>
      <c r="B1047351" s="12"/>
      <c r="Q1047351" s="33"/>
      <c r="R1047351" s="12"/>
    </row>
    <row r="1047352" spans="1:18">
      <c r="A1047352" s="33"/>
      <c r="B1047352" s="12"/>
      <c r="Q1047352" s="33"/>
      <c r="R1047352" s="12"/>
    </row>
    <row r="1047353" spans="1:18">
      <c r="A1047353" s="33"/>
      <c r="B1047353" s="12"/>
      <c r="Q1047353" s="33"/>
      <c r="R1047353" s="12"/>
    </row>
    <row r="1047354" spans="1:18">
      <c r="A1047354" s="33"/>
      <c r="B1047354" s="12"/>
      <c r="Q1047354" s="33"/>
      <c r="R1047354" s="12"/>
    </row>
    <row r="1047355" spans="1:18">
      <c r="A1047355" s="33"/>
      <c r="B1047355" s="12"/>
      <c r="Q1047355" s="33"/>
      <c r="R1047355" s="12"/>
    </row>
    <row r="1047356" spans="1:18">
      <c r="A1047356" s="33"/>
      <c r="B1047356" s="12"/>
      <c r="Q1047356" s="33"/>
      <c r="R1047356" s="12"/>
    </row>
    <row r="1047357" spans="1:18">
      <c r="A1047357" s="33"/>
      <c r="B1047357" s="12"/>
      <c r="Q1047357" s="33"/>
      <c r="R1047357" s="12"/>
    </row>
    <row r="1047358" spans="1:18">
      <c r="A1047358" s="33"/>
      <c r="B1047358" s="12"/>
      <c r="Q1047358" s="33"/>
      <c r="R1047358" s="12"/>
    </row>
    <row r="1047359" spans="1:18">
      <c r="A1047359" s="33"/>
      <c r="B1047359" s="12"/>
      <c r="Q1047359" s="33"/>
      <c r="R1047359" s="12"/>
    </row>
    <row r="1047360" spans="1:18">
      <c r="A1047360" s="33"/>
      <c r="B1047360" s="12"/>
      <c r="Q1047360" s="33"/>
      <c r="R1047360" s="12"/>
    </row>
    <row r="1047361" spans="1:18">
      <c r="A1047361" s="33"/>
      <c r="B1047361" s="12"/>
      <c r="Q1047361" s="33"/>
      <c r="R1047361" s="12"/>
    </row>
    <row r="1047362" spans="1:18">
      <c r="A1047362" s="33"/>
      <c r="B1047362" s="12"/>
      <c r="Q1047362" s="33"/>
      <c r="R1047362" s="12"/>
    </row>
    <row r="1047363" spans="1:18">
      <c r="A1047363" s="33"/>
      <c r="B1047363" s="12"/>
      <c r="Q1047363" s="33"/>
      <c r="R1047363" s="12"/>
    </row>
    <row r="1047364" spans="1:18">
      <c r="A1047364" s="33"/>
      <c r="B1047364" s="12"/>
      <c r="Q1047364" s="33"/>
      <c r="R1047364" s="12"/>
    </row>
    <row r="1047365" spans="1:18">
      <c r="A1047365" s="33"/>
      <c r="B1047365" s="12"/>
      <c r="Q1047365" s="33"/>
      <c r="R1047365" s="12"/>
    </row>
    <row r="1047366" spans="1:18">
      <c r="A1047366" s="33"/>
      <c r="B1047366" s="12"/>
      <c r="Q1047366" s="33"/>
      <c r="R1047366" s="12"/>
    </row>
    <row r="1047367" spans="1:18">
      <c r="A1047367" s="33"/>
      <c r="B1047367" s="12"/>
      <c r="Q1047367" s="33"/>
      <c r="R1047367" s="12"/>
    </row>
    <row r="1047368" spans="1:18">
      <c r="A1047368" s="33"/>
      <c r="B1047368" s="12"/>
      <c r="Q1047368" s="33"/>
      <c r="R1047368" s="12"/>
    </row>
    <row r="1047369" spans="1:18">
      <c r="A1047369" s="33"/>
      <c r="B1047369" s="12"/>
      <c r="Q1047369" s="33"/>
      <c r="R1047369" s="12"/>
    </row>
    <row r="1047370" spans="1:18">
      <c r="A1047370" s="33"/>
      <c r="B1047370" s="12"/>
      <c r="Q1047370" s="33"/>
      <c r="R1047370" s="12"/>
    </row>
    <row r="1047371" spans="1:18">
      <c r="A1047371" s="33"/>
      <c r="B1047371" s="12"/>
      <c r="Q1047371" s="33"/>
      <c r="R1047371" s="12"/>
    </row>
    <row r="1047372" spans="1:18">
      <c r="A1047372" s="33"/>
      <c r="B1047372" s="12"/>
      <c r="Q1047372" s="33"/>
      <c r="R1047372" s="12"/>
    </row>
    <row r="1047373" spans="1:18">
      <c r="A1047373" s="33"/>
      <c r="B1047373" s="12"/>
      <c r="Q1047373" s="33"/>
      <c r="R1047373" s="12"/>
    </row>
    <row r="1047374" spans="1:18">
      <c r="A1047374" s="33"/>
      <c r="B1047374" s="12"/>
      <c r="Q1047374" s="33"/>
      <c r="R1047374" s="12"/>
    </row>
    <row r="1047375" spans="1:18">
      <c r="A1047375" s="33"/>
      <c r="B1047375" s="12"/>
      <c r="Q1047375" s="33"/>
      <c r="R1047375" s="12"/>
    </row>
    <row r="1047376" spans="1:18">
      <c r="A1047376" s="33"/>
      <c r="B1047376" s="12"/>
      <c r="Q1047376" s="33"/>
      <c r="R1047376" s="12"/>
    </row>
    <row r="1047377" spans="1:18">
      <c r="A1047377" s="33"/>
      <c r="B1047377" s="12"/>
      <c r="Q1047377" s="33"/>
      <c r="R1047377" s="12"/>
    </row>
    <row r="1047378" spans="1:18">
      <c r="A1047378" s="33"/>
      <c r="B1047378" s="12"/>
      <c r="Q1047378" s="33"/>
      <c r="R1047378" s="12"/>
    </row>
    <row r="1047379" spans="1:18">
      <c r="A1047379" s="33"/>
      <c r="B1047379" s="12"/>
      <c r="Q1047379" s="33"/>
      <c r="R1047379" s="12"/>
    </row>
    <row r="1047380" spans="1:18">
      <c r="A1047380" s="33"/>
      <c r="B1047380" s="12"/>
      <c r="Q1047380" s="33"/>
      <c r="R1047380" s="12"/>
    </row>
    <row r="1047381" spans="1:18">
      <c r="A1047381" s="33"/>
      <c r="B1047381" s="12"/>
      <c r="Q1047381" s="33"/>
      <c r="R1047381" s="12"/>
    </row>
    <row r="1047382" spans="1:18">
      <c r="A1047382" s="33"/>
      <c r="B1047382" s="12"/>
      <c r="Q1047382" s="33"/>
      <c r="R1047382" s="12"/>
    </row>
    <row r="1047383" spans="1:18">
      <c r="A1047383" s="33"/>
      <c r="B1047383" s="12"/>
      <c r="Q1047383" s="33"/>
      <c r="R1047383" s="12"/>
    </row>
    <row r="1047384" spans="1:18">
      <c r="A1047384" s="33"/>
      <c r="B1047384" s="12"/>
      <c r="Q1047384" s="33"/>
      <c r="R1047384" s="12"/>
    </row>
    <row r="1047385" spans="1:18">
      <c r="A1047385" s="33"/>
      <c r="B1047385" s="12"/>
      <c r="Q1047385" s="33"/>
      <c r="R1047385" s="12"/>
    </row>
    <row r="1047386" spans="1:18">
      <c r="A1047386" s="33"/>
      <c r="B1047386" s="12"/>
      <c r="Q1047386" s="33"/>
      <c r="R1047386" s="12"/>
    </row>
    <row r="1047387" spans="1:18">
      <c r="A1047387" s="33"/>
      <c r="B1047387" s="12"/>
      <c r="Q1047387" s="33"/>
      <c r="R1047387" s="12"/>
    </row>
    <row r="1047388" spans="1:18">
      <c r="A1047388" s="33"/>
      <c r="B1047388" s="12"/>
      <c r="Q1047388" s="33"/>
      <c r="R1047388" s="12"/>
    </row>
    <row r="1047389" spans="1:18">
      <c r="A1047389" s="33"/>
      <c r="B1047389" s="12"/>
      <c r="Q1047389" s="33"/>
      <c r="R1047389" s="12"/>
    </row>
    <row r="1047390" spans="1:18">
      <c r="A1047390" s="33"/>
      <c r="B1047390" s="12"/>
      <c r="Q1047390" s="33"/>
      <c r="R1047390" s="12"/>
    </row>
    <row r="1047391" spans="1:18">
      <c r="A1047391" s="33"/>
      <c r="B1047391" s="12"/>
      <c r="Q1047391" s="33"/>
      <c r="R1047391" s="12"/>
    </row>
    <row r="1047392" spans="1:18">
      <c r="A1047392" s="33"/>
      <c r="B1047392" s="12"/>
      <c r="Q1047392" s="33"/>
      <c r="R1047392" s="12"/>
    </row>
    <row r="1047393" spans="1:18">
      <c r="A1047393" s="33"/>
      <c r="B1047393" s="12"/>
      <c r="Q1047393" s="33"/>
      <c r="R1047393" s="12"/>
    </row>
    <row r="1047394" spans="1:18">
      <c r="A1047394" s="33"/>
      <c r="B1047394" s="12"/>
      <c r="Q1047394" s="33"/>
      <c r="R1047394" s="12"/>
    </row>
    <row r="1047395" spans="1:18">
      <c r="A1047395" s="33"/>
      <c r="B1047395" s="12"/>
      <c r="Q1047395" s="33"/>
      <c r="R1047395" s="12"/>
    </row>
    <row r="1047396" spans="1:18">
      <c r="A1047396" s="33"/>
      <c r="B1047396" s="12"/>
      <c r="Q1047396" s="33"/>
      <c r="R1047396" s="12"/>
    </row>
    <row r="1047397" spans="1:18">
      <c r="A1047397" s="33"/>
      <c r="B1047397" s="12"/>
      <c r="Q1047397" s="33"/>
      <c r="R1047397" s="12"/>
    </row>
    <row r="1047398" spans="1:18">
      <c r="A1047398" s="33"/>
      <c r="B1047398" s="12"/>
      <c r="Q1047398" s="33"/>
      <c r="R1047398" s="12"/>
    </row>
    <row r="1047399" spans="1:18">
      <c r="A1047399" s="33"/>
      <c r="B1047399" s="12"/>
      <c r="Q1047399" s="33"/>
      <c r="R1047399" s="12"/>
    </row>
    <row r="1047400" spans="1:18">
      <c r="A1047400" s="33"/>
      <c r="B1047400" s="12"/>
      <c r="Q1047400" s="33"/>
      <c r="R1047400" s="12"/>
    </row>
    <row r="1047401" spans="1:18">
      <c r="A1047401" s="33"/>
      <c r="B1047401" s="12"/>
      <c r="Q1047401" s="33"/>
      <c r="R1047401" s="12"/>
    </row>
    <row r="1047402" spans="1:18">
      <c r="A1047402" s="33"/>
      <c r="B1047402" s="12"/>
      <c r="Q1047402" s="33"/>
      <c r="R1047402" s="12"/>
    </row>
    <row r="1047403" spans="1:18">
      <c r="A1047403" s="33"/>
      <c r="B1047403" s="12"/>
      <c r="Q1047403" s="33"/>
      <c r="R1047403" s="12"/>
    </row>
    <row r="1047404" spans="1:18">
      <c r="A1047404" s="33"/>
      <c r="B1047404" s="12"/>
      <c r="Q1047404" s="33"/>
      <c r="R1047404" s="12"/>
    </row>
    <row r="1047405" spans="1:18">
      <c r="A1047405" s="33"/>
      <c r="B1047405" s="12"/>
      <c r="Q1047405" s="33"/>
      <c r="R1047405" s="12"/>
    </row>
    <row r="1047406" spans="1:18">
      <c r="A1047406" s="33"/>
      <c r="B1047406" s="12"/>
      <c r="Q1047406" s="33"/>
      <c r="R1047406" s="12"/>
    </row>
    <row r="1047407" spans="1:18">
      <c r="A1047407" s="33"/>
      <c r="B1047407" s="12"/>
      <c r="Q1047407" s="33"/>
      <c r="R1047407" s="12"/>
    </row>
    <row r="1047408" spans="1:18">
      <c r="A1047408" s="33"/>
      <c r="B1047408" s="12"/>
      <c r="Q1047408" s="33"/>
      <c r="R1047408" s="12"/>
    </row>
    <row r="1047409" spans="1:18">
      <c r="A1047409" s="33"/>
      <c r="B1047409" s="12"/>
      <c r="Q1047409" s="33"/>
      <c r="R1047409" s="12"/>
    </row>
    <row r="1047410" spans="1:18">
      <c r="A1047410" s="33"/>
      <c r="B1047410" s="12"/>
      <c r="Q1047410" s="33"/>
      <c r="R1047410" s="12"/>
    </row>
    <row r="1047411" spans="1:18">
      <c r="A1047411" s="33"/>
      <c r="B1047411" s="12"/>
      <c r="Q1047411" s="33"/>
      <c r="R1047411" s="12"/>
    </row>
    <row r="1047412" spans="1:18">
      <c r="A1047412" s="33"/>
      <c r="B1047412" s="12"/>
      <c r="Q1047412" s="33"/>
      <c r="R1047412" s="12"/>
    </row>
    <row r="1047413" spans="1:18">
      <c r="A1047413" s="33"/>
      <c r="B1047413" s="12"/>
      <c r="Q1047413" s="33"/>
      <c r="R1047413" s="12"/>
    </row>
    <row r="1047414" spans="1:18">
      <c r="A1047414" s="33"/>
      <c r="B1047414" s="12"/>
      <c r="Q1047414" s="33"/>
      <c r="R1047414" s="12"/>
    </row>
    <row r="1047415" spans="1:18">
      <c r="A1047415" s="33"/>
      <c r="B1047415" s="12"/>
      <c r="Q1047415" s="33"/>
      <c r="R1047415" s="12"/>
    </row>
    <row r="1047416" spans="1:18">
      <c r="A1047416" s="33"/>
      <c r="B1047416" s="12"/>
      <c r="Q1047416" s="33"/>
      <c r="R1047416" s="12"/>
    </row>
    <row r="1047417" spans="1:18">
      <c r="A1047417" s="33"/>
      <c r="B1047417" s="12"/>
      <c r="Q1047417" s="33"/>
      <c r="R1047417" s="12"/>
    </row>
    <row r="1047418" spans="1:18">
      <c r="A1047418" s="33"/>
      <c r="B1047418" s="12"/>
      <c r="Q1047418" s="33"/>
      <c r="R1047418" s="12"/>
    </row>
    <row r="1047419" spans="1:18">
      <c r="A1047419" s="33"/>
      <c r="B1047419" s="12"/>
      <c r="Q1047419" s="33"/>
      <c r="R1047419" s="12"/>
    </row>
    <row r="1047420" spans="1:18">
      <c r="A1047420" s="33"/>
      <c r="B1047420" s="12"/>
      <c r="Q1047420" s="33"/>
      <c r="R1047420" s="12"/>
    </row>
    <row r="1047421" spans="1:18">
      <c r="A1047421" s="33"/>
      <c r="B1047421" s="12"/>
      <c r="Q1047421" s="33"/>
      <c r="R1047421" s="12"/>
    </row>
    <row r="1047422" spans="1:18">
      <c r="A1047422" s="33"/>
      <c r="B1047422" s="12"/>
      <c r="Q1047422" s="33"/>
      <c r="R1047422" s="12"/>
    </row>
    <row r="1047423" spans="1:18">
      <c r="A1047423" s="33"/>
      <c r="B1047423" s="12"/>
      <c r="Q1047423" s="33"/>
      <c r="R1047423" s="12"/>
    </row>
    <row r="1047424" spans="1:18">
      <c r="A1047424" s="33"/>
      <c r="B1047424" s="12"/>
      <c r="Q1047424" s="33"/>
      <c r="R1047424" s="12"/>
    </row>
    <row r="1047425" spans="1:18">
      <c r="A1047425" s="33"/>
      <c r="B1047425" s="12"/>
      <c r="Q1047425" s="33"/>
      <c r="R1047425" s="12"/>
    </row>
    <row r="1047426" spans="1:18">
      <c r="A1047426" s="33"/>
      <c r="B1047426" s="12"/>
      <c r="Q1047426" s="33"/>
      <c r="R1047426" s="12"/>
    </row>
    <row r="1047427" spans="1:18">
      <c r="A1047427" s="33"/>
      <c r="B1047427" s="12"/>
      <c r="Q1047427" s="33"/>
      <c r="R1047427" s="12"/>
    </row>
    <row r="1047428" spans="1:18">
      <c r="A1047428" s="33"/>
      <c r="B1047428" s="12"/>
      <c r="Q1047428" s="33"/>
      <c r="R1047428" s="12"/>
    </row>
    <row r="1047429" spans="1:18">
      <c r="A1047429" s="33"/>
      <c r="B1047429" s="12"/>
      <c r="Q1047429" s="33"/>
      <c r="R1047429" s="12"/>
    </row>
    <row r="1047430" spans="1:18">
      <c r="A1047430" s="33"/>
      <c r="B1047430" s="12"/>
      <c r="Q1047430" s="33"/>
      <c r="R1047430" s="12"/>
    </row>
    <row r="1047431" spans="1:18">
      <c r="A1047431" s="33"/>
      <c r="B1047431" s="12"/>
      <c r="Q1047431" s="33"/>
      <c r="R1047431" s="12"/>
    </row>
    <row r="1047432" spans="1:18">
      <c r="A1047432" s="33"/>
      <c r="B1047432" s="12"/>
      <c r="Q1047432" s="33"/>
      <c r="R1047432" s="12"/>
    </row>
    <row r="1047433" spans="1:18">
      <c r="A1047433" s="33"/>
      <c r="B1047433" s="12"/>
      <c r="Q1047433" s="33"/>
      <c r="R1047433" s="12"/>
    </row>
    <row r="1047434" spans="1:18">
      <c r="A1047434" s="33"/>
      <c r="B1047434" s="12"/>
      <c r="Q1047434" s="33"/>
      <c r="R1047434" s="12"/>
    </row>
    <row r="1047435" spans="1:18">
      <c r="A1047435" s="33"/>
      <c r="B1047435" s="12"/>
      <c r="Q1047435" s="33"/>
      <c r="R1047435" s="12"/>
    </row>
    <row r="1047436" spans="1:18">
      <c r="A1047436" s="33"/>
      <c r="B1047436" s="12"/>
      <c r="Q1047436" s="33"/>
      <c r="R1047436" s="12"/>
    </row>
    <row r="1047437" spans="1:18">
      <c r="A1047437" s="33"/>
      <c r="B1047437" s="12"/>
      <c r="Q1047437" s="33"/>
      <c r="R1047437" s="12"/>
    </row>
    <row r="1047438" spans="1:18">
      <c r="A1047438" s="33"/>
      <c r="B1047438" s="12"/>
      <c r="Q1047438" s="33"/>
      <c r="R1047438" s="12"/>
    </row>
    <row r="1047439" spans="1:18">
      <c r="A1047439" s="33"/>
      <c r="B1047439" s="12"/>
      <c r="Q1047439" s="33"/>
      <c r="R1047439" s="12"/>
    </row>
    <row r="1047440" spans="1:18">
      <c r="A1047440" s="33"/>
      <c r="B1047440" s="12"/>
      <c r="Q1047440" s="33"/>
      <c r="R1047440" s="12"/>
    </row>
    <row r="1047441" spans="1:18">
      <c r="A1047441" s="33"/>
      <c r="B1047441" s="12"/>
      <c r="Q1047441" s="33"/>
      <c r="R1047441" s="12"/>
    </row>
    <row r="1047442" spans="1:18">
      <c r="A1047442" s="33"/>
      <c r="B1047442" s="12"/>
      <c r="Q1047442" s="33"/>
      <c r="R1047442" s="12"/>
    </row>
    <row r="1047443" spans="1:18">
      <c r="A1047443" s="33"/>
      <c r="B1047443" s="12"/>
      <c r="Q1047443" s="33"/>
      <c r="R1047443" s="12"/>
    </row>
    <row r="1047444" spans="1:18">
      <c r="A1047444" s="33"/>
      <c r="B1047444" s="12"/>
      <c r="Q1047444" s="33"/>
      <c r="R1047444" s="12"/>
    </row>
    <row r="1047445" spans="1:18">
      <c r="A1047445" s="33"/>
      <c r="B1047445" s="12"/>
      <c r="Q1047445" s="33"/>
      <c r="R1047445" s="12"/>
    </row>
    <row r="1047446" spans="1:18">
      <c r="A1047446" s="33"/>
      <c r="B1047446" s="12"/>
      <c r="Q1047446" s="33"/>
      <c r="R1047446" s="12"/>
    </row>
    <row r="1047447" spans="1:18">
      <c r="A1047447" s="33"/>
      <c r="B1047447" s="12"/>
      <c r="Q1047447" s="33"/>
      <c r="R1047447" s="12"/>
    </row>
    <row r="1047448" spans="1:18">
      <c r="A1047448" s="33"/>
      <c r="B1047448" s="12"/>
      <c r="Q1047448" s="33"/>
      <c r="R1047448" s="12"/>
    </row>
    <row r="1047449" spans="1:18">
      <c r="A1047449" s="33"/>
      <c r="B1047449" s="12"/>
      <c r="Q1047449" s="33"/>
      <c r="R1047449" s="12"/>
    </row>
    <row r="1047450" spans="1:18">
      <c r="A1047450" s="33"/>
      <c r="B1047450" s="12"/>
      <c r="Q1047450" s="33"/>
      <c r="R1047450" s="12"/>
    </row>
    <row r="1047451" spans="1:18">
      <c r="A1047451" s="33"/>
      <c r="B1047451" s="12"/>
      <c r="Q1047451" s="33"/>
      <c r="R1047451" s="12"/>
    </row>
    <row r="1047452" spans="1:18">
      <c r="A1047452" s="33"/>
      <c r="B1047452" s="12"/>
      <c r="Q1047452" s="33"/>
      <c r="R1047452" s="12"/>
    </row>
    <row r="1047453" spans="1:18">
      <c r="A1047453" s="33"/>
      <c r="B1047453" s="12"/>
      <c r="Q1047453" s="33"/>
      <c r="R1047453" s="12"/>
    </row>
    <row r="1047454" spans="1:18">
      <c r="A1047454" s="33"/>
      <c r="B1047454" s="12"/>
      <c r="Q1047454" s="33"/>
      <c r="R1047454" s="12"/>
    </row>
    <row r="1047455" spans="1:18">
      <c r="A1047455" s="33"/>
      <c r="B1047455" s="12"/>
      <c r="Q1047455" s="33"/>
      <c r="R1047455" s="12"/>
    </row>
    <row r="1047456" spans="1:18">
      <c r="A1047456" s="33"/>
      <c r="B1047456" s="12"/>
      <c r="Q1047456" s="33"/>
      <c r="R1047456" s="12"/>
    </row>
    <row r="1047457" spans="1:18">
      <c r="A1047457" s="33"/>
      <c r="B1047457" s="12"/>
      <c r="Q1047457" s="33"/>
      <c r="R1047457" s="12"/>
    </row>
    <row r="1047458" spans="1:18">
      <c r="A1047458" s="33"/>
      <c r="B1047458" s="12"/>
      <c r="Q1047458" s="33"/>
      <c r="R1047458" s="12"/>
    </row>
    <row r="1047459" spans="1:18">
      <c r="A1047459" s="33"/>
      <c r="B1047459" s="12"/>
      <c r="Q1047459" s="33"/>
      <c r="R1047459" s="12"/>
    </row>
    <row r="1047460" spans="1:18">
      <c r="A1047460" s="33"/>
      <c r="B1047460" s="12"/>
      <c r="Q1047460" s="33"/>
      <c r="R1047460" s="12"/>
    </row>
    <row r="1047461" spans="1:18">
      <c r="A1047461" s="33"/>
      <c r="B1047461" s="12"/>
      <c r="Q1047461" s="33"/>
      <c r="R1047461" s="12"/>
    </row>
    <row r="1047462" spans="1:18">
      <c r="A1047462" s="33"/>
      <c r="B1047462" s="12"/>
      <c r="Q1047462" s="33"/>
      <c r="R1047462" s="12"/>
    </row>
    <row r="1047463" spans="1:18">
      <c r="A1047463" s="33"/>
      <c r="B1047463" s="12"/>
      <c r="Q1047463" s="33"/>
      <c r="R1047463" s="12"/>
    </row>
    <row r="1047464" spans="1:18">
      <c r="A1047464" s="33"/>
      <c r="B1047464" s="12"/>
      <c r="Q1047464" s="33"/>
      <c r="R1047464" s="12"/>
    </row>
    <row r="1047465" spans="1:18">
      <c r="A1047465" s="33"/>
      <c r="B1047465" s="12"/>
      <c r="Q1047465" s="33"/>
      <c r="R1047465" s="12"/>
    </row>
    <row r="1047466" spans="1:18">
      <c r="A1047466" s="33"/>
      <c r="B1047466" s="12"/>
      <c r="Q1047466" s="33"/>
      <c r="R1047466" s="12"/>
    </row>
    <row r="1047467" spans="1:18">
      <c r="A1047467" s="33"/>
      <c r="B1047467" s="12"/>
      <c r="Q1047467" s="33"/>
      <c r="R1047467" s="12"/>
    </row>
    <row r="1047468" spans="1:18">
      <c r="A1047468" s="33"/>
      <c r="B1047468" s="12"/>
      <c r="Q1047468" s="33"/>
      <c r="R1047468" s="12"/>
    </row>
    <row r="1047469" spans="1:18">
      <c r="A1047469" s="33"/>
      <c r="B1047469" s="12"/>
      <c r="Q1047469" s="33"/>
      <c r="R1047469" s="12"/>
    </row>
    <row r="1047470" spans="1:18">
      <c r="A1047470" s="33"/>
      <c r="B1047470" s="12"/>
      <c r="Q1047470" s="33"/>
      <c r="R1047470" s="12"/>
    </row>
    <row r="1047471" spans="1:18">
      <c r="A1047471" s="33"/>
      <c r="B1047471" s="12"/>
      <c r="Q1047471" s="33"/>
      <c r="R1047471" s="12"/>
    </row>
    <row r="1047472" spans="1:18">
      <c r="A1047472" s="33"/>
      <c r="B1047472" s="12"/>
      <c r="Q1047472" s="33"/>
      <c r="R1047472" s="12"/>
    </row>
    <row r="1047473" spans="1:18">
      <c r="A1047473" s="33"/>
      <c r="B1047473" s="12"/>
      <c r="Q1047473" s="33"/>
      <c r="R1047473" s="12"/>
    </row>
    <row r="1047474" spans="1:18">
      <c r="A1047474" s="33"/>
      <c r="B1047474" s="12"/>
      <c r="Q1047474" s="33"/>
      <c r="R1047474" s="12"/>
    </row>
    <row r="1047475" spans="1:18">
      <c r="A1047475" s="33"/>
      <c r="B1047475" s="12"/>
      <c r="Q1047475" s="33"/>
      <c r="R1047475" s="12"/>
    </row>
    <row r="1047476" spans="1:18">
      <c r="A1047476" s="33"/>
      <c r="B1047476" s="12"/>
      <c r="Q1047476" s="33"/>
      <c r="R1047476" s="12"/>
    </row>
    <row r="1047477" spans="1:18">
      <c r="A1047477" s="33"/>
      <c r="B1047477" s="12"/>
      <c r="Q1047477" s="33"/>
      <c r="R1047477" s="12"/>
    </row>
    <row r="1047478" spans="1:18">
      <c r="A1047478" s="33"/>
      <c r="B1047478" s="12"/>
      <c r="Q1047478" s="33"/>
      <c r="R1047478" s="12"/>
    </row>
    <row r="1047479" spans="1:18">
      <c r="A1047479" s="33"/>
      <c r="B1047479" s="12"/>
      <c r="Q1047479" s="33"/>
      <c r="R1047479" s="12"/>
    </row>
    <row r="1047480" spans="1:18">
      <c r="A1047480" s="33"/>
      <c r="B1047480" s="12"/>
      <c r="Q1047480" s="33"/>
      <c r="R1047480" s="12"/>
    </row>
    <row r="1047481" spans="1:18">
      <c r="A1047481" s="33"/>
      <c r="B1047481" s="12"/>
      <c r="Q1047481" s="33"/>
      <c r="R1047481" s="12"/>
    </row>
    <row r="1047482" spans="1:18">
      <c r="A1047482" s="33"/>
      <c r="B1047482" s="12"/>
      <c r="Q1047482" s="33"/>
      <c r="R1047482" s="12"/>
    </row>
    <row r="1047483" spans="1:18">
      <c r="A1047483" s="33"/>
      <c r="B1047483" s="12"/>
      <c r="Q1047483" s="33"/>
      <c r="R1047483" s="12"/>
    </row>
    <row r="1047484" spans="1:18">
      <c r="A1047484" s="33"/>
      <c r="B1047484" s="12"/>
      <c r="Q1047484" s="33"/>
      <c r="R1047484" s="12"/>
    </row>
    <row r="1047485" spans="1:18">
      <c r="A1047485" s="33"/>
      <c r="B1047485" s="12"/>
      <c r="Q1047485" s="33"/>
      <c r="R1047485" s="12"/>
    </row>
    <row r="1047486" spans="1:18">
      <c r="A1047486" s="33"/>
      <c r="B1047486" s="12"/>
      <c r="Q1047486" s="33"/>
      <c r="R1047486" s="12"/>
    </row>
    <row r="1047487" spans="1:18">
      <c r="A1047487" s="33"/>
      <c r="B1047487" s="12"/>
      <c r="Q1047487" s="33"/>
      <c r="R1047487" s="12"/>
    </row>
    <row r="1047488" spans="1:18">
      <c r="A1047488" s="33"/>
      <c r="B1047488" s="12"/>
      <c r="Q1047488" s="33"/>
      <c r="R1047488" s="12"/>
    </row>
    <row r="1047489" spans="1:18">
      <c r="A1047489" s="33"/>
      <c r="B1047489" s="12"/>
      <c r="Q1047489" s="33"/>
      <c r="R1047489" s="12"/>
    </row>
    <row r="1047490" spans="1:18">
      <c r="A1047490" s="33"/>
      <c r="B1047490" s="12"/>
      <c r="Q1047490" s="33"/>
      <c r="R1047490" s="12"/>
    </row>
    <row r="1047491" spans="1:18">
      <c r="A1047491" s="33"/>
      <c r="B1047491" s="12"/>
      <c r="Q1047491" s="33"/>
      <c r="R1047491" s="12"/>
    </row>
    <row r="1047492" spans="1:18">
      <c r="A1047492" s="33"/>
      <c r="B1047492" s="12"/>
      <c r="Q1047492" s="33"/>
      <c r="R1047492" s="12"/>
    </row>
    <row r="1047493" spans="1:18">
      <c r="A1047493" s="33"/>
      <c r="B1047493" s="12"/>
      <c r="Q1047493" s="33"/>
      <c r="R1047493" s="12"/>
    </row>
    <row r="1047494" spans="1:18">
      <c r="A1047494" s="33"/>
      <c r="B1047494" s="12"/>
      <c r="Q1047494" s="33"/>
      <c r="R1047494" s="12"/>
    </row>
    <row r="1047495" spans="1:18">
      <c r="A1047495" s="33"/>
      <c r="B1047495" s="12"/>
      <c r="Q1047495" s="33"/>
      <c r="R1047495" s="12"/>
    </row>
    <row r="1047496" spans="1:18">
      <c r="A1047496" s="33"/>
      <c r="B1047496" s="12"/>
      <c r="Q1047496" s="33"/>
      <c r="R1047496" s="12"/>
    </row>
    <row r="1047497" spans="1:18">
      <c r="A1047497" s="33"/>
      <c r="B1047497" s="12"/>
      <c r="Q1047497" s="33"/>
      <c r="R1047497" s="12"/>
    </row>
    <row r="1047498" spans="1:18">
      <c r="A1047498" s="33"/>
      <c r="B1047498" s="12"/>
      <c r="Q1047498" s="33"/>
      <c r="R1047498" s="12"/>
    </row>
    <row r="1047499" spans="1:18">
      <c r="A1047499" s="33"/>
      <c r="B1047499" s="12"/>
      <c r="Q1047499" s="33"/>
      <c r="R1047499" s="12"/>
    </row>
    <row r="1047500" spans="1:18">
      <c r="A1047500" s="33"/>
      <c r="B1047500" s="12"/>
      <c r="Q1047500" s="33"/>
      <c r="R1047500" s="12"/>
    </row>
    <row r="1047501" spans="1:18">
      <c r="A1047501" s="33"/>
      <c r="B1047501" s="12"/>
      <c r="Q1047501" s="33"/>
      <c r="R1047501" s="12"/>
    </row>
    <row r="1047502" spans="1:18">
      <c r="A1047502" s="33"/>
      <c r="B1047502" s="12"/>
      <c r="Q1047502" s="33"/>
      <c r="R1047502" s="12"/>
    </row>
    <row r="1047503" spans="1:18">
      <c r="A1047503" s="33"/>
      <c r="B1047503" s="12"/>
      <c r="Q1047503" s="33"/>
      <c r="R1047503" s="12"/>
    </row>
    <row r="1047504" spans="1:18">
      <c r="A1047504" s="33"/>
      <c r="B1047504" s="12"/>
      <c r="Q1047504" s="33"/>
      <c r="R1047504" s="12"/>
    </row>
    <row r="1047505" spans="1:18">
      <c r="A1047505" s="33"/>
      <c r="B1047505" s="12"/>
      <c r="Q1047505" s="33"/>
      <c r="R1047505" s="12"/>
    </row>
    <row r="1047506" spans="1:18">
      <c r="A1047506" s="33"/>
      <c r="B1047506" s="12"/>
      <c r="Q1047506" s="33"/>
      <c r="R1047506" s="12"/>
    </row>
    <row r="1047507" spans="1:18">
      <c r="A1047507" s="33"/>
      <c r="B1047507" s="12"/>
      <c r="Q1047507" s="33"/>
      <c r="R1047507" s="12"/>
    </row>
    <row r="1047508" spans="1:18">
      <c r="A1047508" s="33"/>
      <c r="B1047508" s="12"/>
      <c r="Q1047508" s="33"/>
      <c r="R1047508" s="12"/>
    </row>
    <row r="1047509" spans="1:18">
      <c r="A1047509" s="33"/>
      <c r="B1047509" s="12"/>
      <c r="Q1047509" s="33"/>
      <c r="R1047509" s="12"/>
    </row>
    <row r="1047510" spans="1:18">
      <c r="A1047510" s="33"/>
      <c r="B1047510" s="12"/>
      <c r="Q1047510" s="33"/>
      <c r="R1047510" s="12"/>
    </row>
    <row r="1047511" spans="1:18">
      <c r="A1047511" s="33"/>
      <c r="B1047511" s="12"/>
      <c r="Q1047511" s="33"/>
      <c r="R1047511" s="12"/>
    </row>
    <row r="1047512" spans="1:18">
      <c r="A1047512" s="33"/>
      <c r="B1047512" s="12"/>
      <c r="Q1047512" s="33"/>
      <c r="R1047512" s="12"/>
    </row>
    <row r="1047513" spans="1:18">
      <c r="A1047513" s="33"/>
      <c r="B1047513" s="12"/>
      <c r="Q1047513" s="33"/>
      <c r="R1047513" s="12"/>
    </row>
    <row r="1047514" spans="1:18">
      <c r="A1047514" s="33"/>
      <c r="B1047514" s="12"/>
      <c r="Q1047514" s="33"/>
      <c r="R1047514" s="12"/>
    </row>
    <row r="1047515" spans="1:18">
      <c r="A1047515" s="33"/>
      <c r="B1047515" s="12"/>
      <c r="Q1047515" s="33"/>
      <c r="R1047515" s="12"/>
    </row>
    <row r="1047516" spans="1:18">
      <c r="A1047516" s="33"/>
      <c r="B1047516" s="12"/>
      <c r="Q1047516" s="33"/>
      <c r="R1047516" s="12"/>
    </row>
    <row r="1047517" spans="1:18">
      <c r="A1047517" s="33"/>
      <c r="B1047517" s="12"/>
      <c r="Q1047517" s="33"/>
      <c r="R1047517" s="12"/>
    </row>
    <row r="1047518" spans="1:18">
      <c r="A1047518" s="33"/>
      <c r="B1047518" s="12"/>
      <c r="Q1047518" s="33"/>
      <c r="R1047518" s="12"/>
    </row>
    <row r="1047519" spans="1:18">
      <c r="A1047519" s="33"/>
      <c r="B1047519" s="12"/>
      <c r="Q1047519" s="33"/>
      <c r="R1047519" s="12"/>
    </row>
    <row r="1047520" spans="1:18">
      <c r="A1047520" s="33"/>
      <c r="B1047520" s="12"/>
      <c r="Q1047520" s="33"/>
      <c r="R1047520" s="12"/>
    </row>
    <row r="1047521" spans="1:18">
      <c r="A1047521" s="33"/>
      <c r="B1047521" s="12"/>
      <c r="Q1047521" s="33"/>
      <c r="R1047521" s="12"/>
    </row>
    <row r="1047522" spans="1:18">
      <c r="A1047522" s="33"/>
      <c r="B1047522" s="12"/>
      <c r="Q1047522" s="33"/>
      <c r="R1047522" s="12"/>
    </row>
    <row r="1047523" spans="1:18">
      <c r="A1047523" s="33"/>
      <c r="B1047523" s="12"/>
      <c r="Q1047523" s="33"/>
      <c r="R1047523" s="12"/>
    </row>
    <row r="1047524" spans="1:18">
      <c r="A1047524" s="33"/>
      <c r="B1047524" s="12"/>
      <c r="Q1047524" s="33"/>
      <c r="R1047524" s="12"/>
    </row>
    <row r="1047525" spans="1:18">
      <c r="A1047525" s="33"/>
      <c r="B1047525" s="12"/>
      <c r="Q1047525" s="33"/>
      <c r="R1047525" s="12"/>
    </row>
    <row r="1047526" spans="1:18">
      <c r="A1047526" s="33"/>
      <c r="B1047526" s="12"/>
      <c r="Q1047526" s="33"/>
      <c r="R1047526" s="12"/>
    </row>
    <row r="1047527" spans="1:18">
      <c r="A1047527" s="33"/>
      <c r="B1047527" s="12"/>
      <c r="Q1047527" s="33"/>
      <c r="R1047527" s="12"/>
    </row>
    <row r="1047528" spans="1:18">
      <c r="A1047528" s="33"/>
      <c r="B1047528" s="12"/>
      <c r="Q1047528" s="33"/>
      <c r="R1047528" s="12"/>
    </row>
    <row r="1047529" spans="1:18">
      <c r="A1047529" s="33"/>
      <c r="B1047529" s="12"/>
      <c r="Q1047529" s="33"/>
      <c r="R1047529" s="12"/>
    </row>
    <row r="1047530" spans="1:18">
      <c r="A1047530" s="33"/>
      <c r="B1047530" s="12"/>
      <c r="Q1047530" s="33"/>
      <c r="R1047530" s="12"/>
    </row>
    <row r="1047531" spans="1:18">
      <c r="A1047531" s="33"/>
      <c r="B1047531" s="12"/>
      <c r="Q1047531" s="33"/>
      <c r="R1047531" s="12"/>
    </row>
    <row r="1047532" spans="1:18">
      <c r="A1047532" s="33"/>
      <c r="B1047532" s="12"/>
      <c r="Q1047532" s="33"/>
      <c r="R1047532" s="12"/>
    </row>
    <row r="1047533" spans="1:18">
      <c r="A1047533" s="33"/>
      <c r="B1047533" s="12"/>
      <c r="Q1047533" s="33"/>
      <c r="R1047533" s="12"/>
    </row>
    <row r="1047534" spans="1:18">
      <c r="A1047534" s="33"/>
      <c r="B1047534" s="12"/>
      <c r="Q1047534" s="33"/>
      <c r="R1047534" s="12"/>
    </row>
    <row r="1047535" spans="1:18">
      <c r="A1047535" s="33"/>
      <c r="B1047535" s="12"/>
      <c r="Q1047535" s="33"/>
      <c r="R1047535" s="12"/>
    </row>
    <row r="1047536" spans="1:18">
      <c r="A1047536" s="33"/>
      <c r="B1047536" s="12"/>
      <c r="Q1047536" s="33"/>
      <c r="R1047536" s="12"/>
    </row>
    <row r="1047537" spans="1:18">
      <c r="A1047537" s="33"/>
      <c r="B1047537" s="12"/>
      <c r="Q1047537" s="33"/>
      <c r="R1047537" s="12"/>
    </row>
    <row r="1047538" spans="1:18">
      <c r="A1047538" s="33"/>
      <c r="B1047538" s="12"/>
      <c r="Q1047538" s="33"/>
      <c r="R1047538" s="12"/>
    </row>
    <row r="1047539" spans="1:18">
      <c r="A1047539" s="33"/>
      <c r="B1047539" s="12"/>
      <c r="Q1047539" s="33"/>
      <c r="R1047539" s="12"/>
    </row>
    <row r="1047540" spans="1:18">
      <c r="A1047540" s="33"/>
      <c r="B1047540" s="12"/>
      <c r="Q1047540" s="33"/>
      <c r="R1047540" s="12"/>
    </row>
    <row r="1047541" spans="1:18">
      <c r="A1047541" s="33"/>
      <c r="B1047541" s="12"/>
      <c r="Q1047541" s="33"/>
      <c r="R1047541" s="12"/>
    </row>
    <row r="1047542" spans="1:18">
      <c r="A1047542" s="33"/>
      <c r="B1047542" s="12"/>
      <c r="Q1047542" s="33"/>
      <c r="R1047542" s="12"/>
    </row>
    <row r="1047543" spans="1:18">
      <c r="A1047543" s="33"/>
      <c r="B1047543" s="12"/>
      <c r="Q1047543" s="33"/>
      <c r="R1047543" s="12"/>
    </row>
    <row r="1047544" spans="1:18">
      <c r="A1047544" s="33"/>
      <c r="B1047544" s="12"/>
      <c r="Q1047544" s="33"/>
      <c r="R1047544" s="12"/>
    </row>
    <row r="1047545" spans="1:18">
      <c r="A1047545" s="33"/>
      <c r="B1047545" s="12"/>
      <c r="Q1047545" s="33"/>
      <c r="R1047545" s="12"/>
    </row>
    <row r="1047546" spans="1:18">
      <c r="A1047546" s="33"/>
      <c r="B1047546" s="12"/>
      <c r="Q1047546" s="33"/>
      <c r="R1047546" s="12"/>
    </row>
    <row r="1047547" spans="1:18">
      <c r="A1047547" s="33"/>
      <c r="B1047547" s="12"/>
      <c r="Q1047547" s="33"/>
      <c r="R1047547" s="12"/>
    </row>
    <row r="1047548" spans="1:18">
      <c r="A1047548" s="33"/>
      <c r="B1047548" s="12"/>
      <c r="Q1047548" s="33"/>
      <c r="R1047548" s="12"/>
    </row>
    <row r="1047549" spans="1:18">
      <c r="A1047549" s="33"/>
      <c r="B1047549" s="12"/>
      <c r="Q1047549" s="33"/>
      <c r="R1047549" s="12"/>
    </row>
    <row r="1047550" spans="1:18">
      <c r="A1047550" s="33"/>
      <c r="B1047550" s="12"/>
      <c r="Q1047550" s="33"/>
      <c r="R1047550" s="12"/>
    </row>
    <row r="1047551" spans="1:18">
      <c r="A1047551" s="33"/>
      <c r="B1047551" s="12"/>
      <c r="Q1047551" s="33"/>
      <c r="R1047551" s="12"/>
    </row>
    <row r="1047552" spans="1:18">
      <c r="A1047552" s="33"/>
      <c r="B1047552" s="12"/>
      <c r="Q1047552" s="33"/>
      <c r="R1047552" s="12"/>
    </row>
    <row r="1047553" spans="1:18">
      <c r="A1047553" s="33"/>
      <c r="B1047553" s="12"/>
      <c r="Q1047553" s="33"/>
      <c r="R1047553" s="12"/>
    </row>
    <row r="1047554" spans="1:18">
      <c r="A1047554" s="33"/>
      <c r="B1047554" s="12"/>
      <c r="Q1047554" s="33"/>
      <c r="R1047554" s="12"/>
    </row>
    <row r="1047555" spans="1:18">
      <c r="A1047555" s="33"/>
      <c r="B1047555" s="12"/>
      <c r="Q1047555" s="33"/>
      <c r="R1047555" s="12"/>
    </row>
    <row r="1047556" spans="1:18">
      <c r="A1047556" s="33"/>
      <c r="B1047556" s="12"/>
      <c r="Q1047556" s="33"/>
      <c r="R1047556" s="12"/>
    </row>
    <row r="1047557" spans="1:18">
      <c r="A1047557" s="33"/>
      <c r="B1047557" s="12"/>
      <c r="Q1047557" s="33"/>
      <c r="R1047557" s="12"/>
    </row>
    <row r="1047558" spans="1:18">
      <c r="A1047558" s="33"/>
      <c r="B1047558" s="12"/>
      <c r="Q1047558" s="33"/>
      <c r="R1047558" s="12"/>
    </row>
    <row r="1047559" spans="1:18">
      <c r="A1047559" s="33"/>
      <c r="B1047559" s="12"/>
      <c r="Q1047559" s="33"/>
      <c r="R1047559" s="12"/>
    </row>
    <row r="1047560" spans="1:18">
      <c r="A1047560" s="33"/>
      <c r="B1047560" s="12"/>
      <c r="Q1047560" s="33"/>
      <c r="R1047560" s="12"/>
    </row>
    <row r="1047561" spans="1:18">
      <c r="A1047561" s="33"/>
      <c r="B1047561" s="12"/>
      <c r="Q1047561" s="33"/>
      <c r="R1047561" s="12"/>
    </row>
    <row r="1047562" spans="1:18">
      <c r="A1047562" s="33"/>
      <c r="B1047562" s="12"/>
      <c r="Q1047562" s="33"/>
      <c r="R1047562" s="12"/>
    </row>
    <row r="1047563" spans="1:18">
      <c r="A1047563" s="33"/>
      <c r="B1047563" s="12"/>
      <c r="Q1047563" s="33"/>
      <c r="R1047563" s="12"/>
    </row>
    <row r="1047564" spans="1:18">
      <c r="A1047564" s="33"/>
      <c r="B1047564" s="12"/>
      <c r="Q1047564" s="33"/>
      <c r="R1047564" s="12"/>
    </row>
    <row r="1047565" spans="1:18">
      <c r="A1047565" s="33"/>
      <c r="B1047565" s="12"/>
      <c r="Q1047565" s="33"/>
      <c r="R1047565" s="12"/>
    </row>
    <row r="1047566" spans="1:18">
      <c r="A1047566" s="33"/>
      <c r="B1047566" s="12"/>
      <c r="Q1047566" s="33"/>
      <c r="R1047566" s="12"/>
    </row>
    <row r="1047567" spans="1:18">
      <c r="A1047567" s="33"/>
      <c r="B1047567" s="12"/>
      <c r="Q1047567" s="33"/>
      <c r="R1047567" s="12"/>
    </row>
    <row r="1047568" spans="1:18">
      <c r="A1047568" s="33"/>
      <c r="B1047568" s="12"/>
      <c r="Q1047568" s="33"/>
      <c r="R1047568" s="12"/>
    </row>
    <row r="1047569" spans="1:18">
      <c r="A1047569" s="33"/>
      <c r="B1047569" s="12"/>
      <c r="Q1047569" s="33"/>
      <c r="R1047569" s="12"/>
    </row>
    <row r="1047570" spans="1:18">
      <c r="A1047570" s="33"/>
      <c r="B1047570" s="12"/>
      <c r="Q1047570" s="33"/>
      <c r="R1047570" s="12"/>
    </row>
    <row r="1047571" spans="1:18">
      <c r="A1047571" s="33"/>
      <c r="B1047571" s="12"/>
      <c r="Q1047571" s="33"/>
      <c r="R1047571" s="12"/>
    </row>
    <row r="1047572" spans="1:18">
      <c r="A1047572" s="33"/>
      <c r="B1047572" s="12"/>
      <c r="Q1047572" s="33"/>
      <c r="R1047572" s="12"/>
    </row>
    <row r="1047573" spans="1:18">
      <c r="A1047573" s="33"/>
      <c r="B1047573" s="12"/>
      <c r="Q1047573" s="33"/>
      <c r="R1047573" s="12"/>
    </row>
    <row r="1047574" spans="1:18">
      <c r="A1047574" s="33"/>
      <c r="B1047574" s="12"/>
      <c r="Q1047574" s="33"/>
      <c r="R1047574" s="12"/>
    </row>
    <row r="1047575" spans="1:18">
      <c r="A1047575" s="33"/>
      <c r="B1047575" s="12"/>
      <c r="Q1047575" s="33"/>
      <c r="R1047575" s="12"/>
    </row>
    <row r="1047576" spans="1:18">
      <c r="A1047576" s="33"/>
      <c r="B1047576" s="12"/>
      <c r="Q1047576" s="33"/>
      <c r="R1047576" s="12"/>
    </row>
    <row r="1047577" spans="1:18">
      <c r="A1047577" s="33"/>
      <c r="B1047577" s="12"/>
      <c r="Q1047577" s="33"/>
      <c r="R1047577" s="12"/>
    </row>
    <row r="1047578" spans="1:18">
      <c r="A1047578" s="33"/>
      <c r="B1047578" s="12"/>
      <c r="Q1047578" s="33"/>
      <c r="R1047578" s="12"/>
    </row>
    <row r="1047579" spans="1:18">
      <c r="A1047579" s="33"/>
      <c r="B1047579" s="12"/>
      <c r="Q1047579" s="33"/>
      <c r="R1047579" s="12"/>
    </row>
    <row r="1047580" spans="1:18">
      <c r="A1047580" s="33"/>
      <c r="B1047580" s="12"/>
      <c r="Q1047580" s="33"/>
      <c r="R1047580" s="12"/>
    </row>
    <row r="1047581" spans="1:18">
      <c r="A1047581" s="33"/>
      <c r="B1047581" s="12"/>
      <c r="Q1047581" s="33"/>
      <c r="R1047581" s="12"/>
    </row>
    <row r="1047582" spans="1:18">
      <c r="A1047582" s="33"/>
      <c r="B1047582" s="12"/>
      <c r="Q1047582" s="33"/>
      <c r="R1047582" s="12"/>
    </row>
    <row r="1047583" spans="1:18">
      <c r="A1047583" s="33"/>
      <c r="B1047583" s="12"/>
      <c r="Q1047583" s="33"/>
      <c r="R1047583" s="12"/>
    </row>
    <row r="1047584" spans="1:18">
      <c r="A1047584" s="33"/>
      <c r="B1047584" s="12"/>
      <c r="Q1047584" s="33"/>
      <c r="R1047584" s="12"/>
    </row>
    <row r="1047585" spans="1:18">
      <c r="A1047585" s="33"/>
      <c r="B1047585" s="12"/>
      <c r="Q1047585" s="33"/>
      <c r="R1047585" s="12"/>
    </row>
    <row r="1047586" spans="1:18">
      <c r="A1047586" s="33"/>
      <c r="B1047586" s="12"/>
      <c r="Q1047586" s="33"/>
      <c r="R1047586" s="12"/>
    </row>
    <row r="1047587" spans="1:18">
      <c r="A1047587" s="33"/>
      <c r="B1047587" s="12"/>
      <c r="Q1047587" s="33"/>
      <c r="R1047587" s="12"/>
    </row>
    <row r="1047588" spans="1:18">
      <c r="A1047588" s="33"/>
      <c r="B1047588" s="12"/>
      <c r="Q1047588" s="33"/>
      <c r="R1047588" s="12"/>
    </row>
    <row r="1047589" spans="1:18">
      <c r="A1047589" s="33"/>
      <c r="B1047589" s="12"/>
      <c r="Q1047589" s="33"/>
      <c r="R1047589" s="12"/>
    </row>
    <row r="1047590" spans="1:18">
      <c r="A1047590" s="33"/>
      <c r="B1047590" s="12"/>
      <c r="Q1047590" s="33"/>
      <c r="R1047590" s="12"/>
    </row>
    <row r="1047591" spans="1:18">
      <c r="A1047591" s="33"/>
      <c r="B1047591" s="12"/>
      <c r="Q1047591" s="33"/>
      <c r="R1047591" s="12"/>
    </row>
    <row r="1047592" spans="1:18">
      <c r="A1047592" s="33"/>
      <c r="B1047592" s="12"/>
      <c r="Q1047592" s="33"/>
      <c r="R1047592" s="12"/>
    </row>
    <row r="1047593" spans="1:18">
      <c r="A1047593" s="33"/>
      <c r="B1047593" s="12"/>
      <c r="Q1047593" s="33"/>
      <c r="R1047593" s="12"/>
    </row>
    <row r="1047594" spans="1:18">
      <c r="A1047594" s="33"/>
      <c r="B1047594" s="12"/>
      <c r="Q1047594" s="33"/>
      <c r="R1047594" s="12"/>
    </row>
    <row r="1047595" spans="1:18">
      <c r="A1047595" s="33"/>
      <c r="B1047595" s="12"/>
      <c r="Q1047595" s="33"/>
      <c r="R1047595" s="12"/>
    </row>
    <row r="1047596" spans="1:18">
      <c r="A1047596" s="33"/>
      <c r="B1047596" s="12"/>
      <c r="Q1047596" s="33"/>
      <c r="R1047596" s="12"/>
    </row>
    <row r="1047597" spans="1:18">
      <c r="A1047597" s="33"/>
      <c r="B1047597" s="12"/>
      <c r="Q1047597" s="33"/>
      <c r="R1047597" s="12"/>
    </row>
    <row r="1047598" spans="1:18">
      <c r="A1047598" s="33"/>
      <c r="B1047598" s="12"/>
      <c r="Q1047598" s="33"/>
      <c r="R1047598" s="12"/>
    </row>
    <row r="1047599" spans="1:18">
      <c r="A1047599" s="33"/>
      <c r="B1047599" s="12"/>
      <c r="Q1047599" s="33"/>
      <c r="R1047599" s="12"/>
    </row>
    <row r="1047600" spans="1:18">
      <c r="A1047600" s="33"/>
      <c r="B1047600" s="12"/>
      <c r="Q1047600" s="33"/>
      <c r="R1047600" s="12"/>
    </row>
    <row r="1047601" spans="1:18">
      <c r="A1047601" s="33"/>
      <c r="B1047601" s="12"/>
      <c r="Q1047601" s="33"/>
      <c r="R1047601" s="12"/>
    </row>
    <row r="1047602" spans="1:18">
      <c r="A1047602" s="33"/>
      <c r="B1047602" s="12"/>
      <c r="Q1047602" s="33"/>
      <c r="R1047602" s="12"/>
    </row>
    <row r="1047603" spans="1:18">
      <c r="A1047603" s="33"/>
      <c r="B1047603" s="12"/>
      <c r="Q1047603" s="33"/>
      <c r="R1047603" s="12"/>
    </row>
    <row r="1047604" spans="1:18">
      <c r="A1047604" s="33"/>
      <c r="B1047604" s="12"/>
      <c r="Q1047604" s="33"/>
      <c r="R1047604" s="12"/>
    </row>
    <row r="1047605" spans="1:18">
      <c r="A1047605" s="33"/>
      <c r="B1047605" s="12"/>
      <c r="Q1047605" s="33"/>
      <c r="R1047605" s="12"/>
    </row>
    <row r="1047606" spans="1:18">
      <c r="A1047606" s="33"/>
      <c r="B1047606" s="12"/>
      <c r="Q1047606" s="33"/>
      <c r="R1047606" s="12"/>
    </row>
    <row r="1047607" spans="1:18">
      <c r="A1047607" s="33"/>
      <c r="B1047607" s="12"/>
      <c r="Q1047607" s="33"/>
      <c r="R1047607" s="12"/>
    </row>
    <row r="1047608" spans="1:18">
      <c r="A1047608" s="33"/>
      <c r="B1047608" s="12"/>
      <c r="Q1047608" s="33"/>
      <c r="R1047608" s="12"/>
    </row>
    <row r="1047609" spans="1:18">
      <c r="A1047609" s="33"/>
      <c r="B1047609" s="12"/>
      <c r="Q1047609" s="33"/>
      <c r="R1047609" s="12"/>
    </row>
    <row r="1047610" spans="1:18">
      <c r="A1047610" s="33"/>
      <c r="B1047610" s="12"/>
      <c r="Q1047610" s="33"/>
      <c r="R1047610" s="12"/>
    </row>
    <row r="1047611" spans="1:18">
      <c r="A1047611" s="33"/>
      <c r="B1047611" s="12"/>
      <c r="Q1047611" s="33"/>
      <c r="R1047611" s="12"/>
    </row>
    <row r="1047612" spans="1:18">
      <c r="A1047612" s="33"/>
      <c r="B1047612" s="12"/>
      <c r="Q1047612" s="33"/>
      <c r="R1047612" s="12"/>
    </row>
    <row r="1047613" spans="1:18">
      <c r="A1047613" s="33"/>
      <c r="B1047613" s="12"/>
      <c r="Q1047613" s="33"/>
      <c r="R1047613" s="12"/>
    </row>
    <row r="1047614" spans="1:18">
      <c r="A1047614" s="33"/>
      <c r="B1047614" s="12"/>
      <c r="Q1047614" s="33"/>
      <c r="R1047614" s="12"/>
    </row>
    <row r="1047615" spans="1:18">
      <c r="A1047615" s="33"/>
      <c r="B1047615" s="12"/>
      <c r="Q1047615" s="33"/>
      <c r="R1047615" s="12"/>
    </row>
    <row r="1047616" spans="1:18">
      <c r="A1047616" s="33"/>
      <c r="B1047616" s="12"/>
      <c r="Q1047616" s="33"/>
      <c r="R1047616" s="12"/>
    </row>
    <row r="1047617" spans="1:18">
      <c r="A1047617" s="33"/>
      <c r="B1047617" s="12"/>
      <c r="Q1047617" s="33"/>
      <c r="R1047617" s="12"/>
    </row>
    <row r="1047618" spans="1:18">
      <c r="A1047618" s="33"/>
      <c r="B1047618" s="12"/>
      <c r="Q1047618" s="33"/>
      <c r="R1047618" s="12"/>
    </row>
    <row r="1047619" spans="1:18">
      <c r="A1047619" s="33"/>
      <c r="B1047619" s="12"/>
      <c r="Q1047619" s="33"/>
      <c r="R1047619" s="12"/>
    </row>
    <row r="1047620" spans="1:18">
      <c r="A1047620" s="33"/>
      <c r="B1047620" s="12"/>
      <c r="Q1047620" s="33"/>
      <c r="R1047620" s="12"/>
    </row>
    <row r="1047621" spans="1:18">
      <c r="A1047621" s="33"/>
      <c r="B1047621" s="12"/>
      <c r="Q1047621" s="33"/>
      <c r="R1047621" s="12"/>
    </row>
    <row r="1047622" spans="1:18">
      <c r="A1047622" s="33"/>
      <c r="B1047622" s="12"/>
      <c r="Q1047622" s="33"/>
      <c r="R1047622" s="12"/>
    </row>
    <row r="1047623" spans="1:18">
      <c r="A1047623" s="33"/>
      <c r="B1047623" s="12"/>
      <c r="Q1047623" s="33"/>
      <c r="R1047623" s="12"/>
    </row>
    <row r="1047624" spans="1:18">
      <c r="A1047624" s="33"/>
      <c r="B1047624" s="12"/>
      <c r="Q1047624" s="33"/>
      <c r="R1047624" s="12"/>
    </row>
    <row r="1047625" spans="1:18">
      <c r="A1047625" s="33"/>
      <c r="B1047625" s="12"/>
      <c r="Q1047625" s="33"/>
      <c r="R1047625" s="12"/>
    </row>
    <row r="1047626" spans="1:18">
      <c r="A1047626" s="33"/>
      <c r="B1047626" s="12"/>
      <c r="Q1047626" s="33"/>
      <c r="R1047626" s="12"/>
    </row>
    <row r="1047627" spans="1:18">
      <c r="A1047627" s="33"/>
      <c r="B1047627" s="12"/>
      <c r="Q1047627" s="33"/>
      <c r="R1047627" s="12"/>
    </row>
    <row r="1047628" spans="1:18">
      <c r="A1047628" s="33"/>
      <c r="B1047628" s="12"/>
      <c r="Q1047628" s="33"/>
      <c r="R1047628" s="12"/>
    </row>
    <row r="1047629" spans="1:18">
      <c r="A1047629" s="33"/>
      <c r="B1047629" s="12"/>
      <c r="Q1047629" s="33"/>
      <c r="R1047629" s="12"/>
    </row>
    <row r="1047630" spans="1:18">
      <c r="A1047630" s="33"/>
      <c r="B1047630" s="12"/>
      <c r="Q1047630" s="33"/>
      <c r="R1047630" s="12"/>
    </row>
    <row r="1047631" spans="1:18">
      <c r="A1047631" s="33"/>
      <c r="B1047631" s="12"/>
      <c r="Q1047631" s="33"/>
      <c r="R1047631" s="12"/>
    </row>
    <row r="1047632" spans="1:18">
      <c r="A1047632" s="33"/>
      <c r="B1047632" s="12"/>
      <c r="Q1047632" s="33"/>
      <c r="R1047632" s="12"/>
    </row>
    <row r="1047633" spans="1:18">
      <c r="A1047633" s="33"/>
      <c r="B1047633" s="12"/>
      <c r="Q1047633" s="33"/>
      <c r="R1047633" s="12"/>
    </row>
    <row r="1047634" spans="1:18">
      <c r="A1047634" s="33"/>
      <c r="B1047634" s="12"/>
      <c r="Q1047634" s="33"/>
      <c r="R1047634" s="12"/>
    </row>
    <row r="1047635" spans="1:18">
      <c r="A1047635" s="33"/>
      <c r="B1047635" s="12"/>
      <c r="Q1047635" s="33"/>
      <c r="R1047635" s="12"/>
    </row>
    <row r="1047636" spans="1:18">
      <c r="A1047636" s="33"/>
      <c r="B1047636" s="12"/>
      <c r="Q1047636" s="33"/>
      <c r="R1047636" s="12"/>
    </row>
    <row r="1047637" spans="1:18">
      <c r="A1047637" s="33"/>
      <c r="B1047637" s="12"/>
      <c r="Q1047637" s="33"/>
      <c r="R1047637" s="12"/>
    </row>
    <row r="1047638" spans="1:18">
      <c r="A1047638" s="33"/>
      <c r="B1047638" s="12"/>
      <c r="Q1047638" s="33"/>
      <c r="R1047638" s="12"/>
    </row>
    <row r="1047639" spans="1:18">
      <c r="A1047639" s="33"/>
      <c r="B1047639" s="12"/>
      <c r="Q1047639" s="33"/>
      <c r="R1047639" s="12"/>
    </row>
    <row r="1047640" spans="1:18">
      <c r="A1047640" s="33"/>
      <c r="B1047640" s="12"/>
      <c r="Q1047640" s="33"/>
      <c r="R1047640" s="12"/>
    </row>
    <row r="1047641" spans="1:18">
      <c r="A1047641" s="33"/>
      <c r="B1047641" s="12"/>
      <c r="Q1047641" s="33"/>
      <c r="R1047641" s="12"/>
    </row>
    <row r="1047642" spans="1:18">
      <c r="A1047642" s="33"/>
      <c r="B1047642" s="12"/>
      <c r="Q1047642" s="33"/>
      <c r="R1047642" s="12"/>
    </row>
    <row r="1047643" spans="1:18">
      <c r="A1047643" s="33"/>
      <c r="B1047643" s="12"/>
      <c r="Q1047643" s="33"/>
      <c r="R1047643" s="12"/>
    </row>
    <row r="1047644" spans="1:18">
      <c r="A1047644" s="33"/>
      <c r="B1047644" s="12"/>
      <c r="Q1047644" s="33"/>
      <c r="R1047644" s="12"/>
    </row>
    <row r="1047645" spans="1:18">
      <c r="A1047645" s="33"/>
      <c r="B1047645" s="12"/>
      <c r="Q1047645" s="33"/>
      <c r="R1047645" s="12"/>
    </row>
    <row r="1047646" spans="1:18">
      <c r="A1047646" s="33"/>
      <c r="B1047646" s="12"/>
      <c r="Q1047646" s="33"/>
      <c r="R1047646" s="12"/>
    </row>
    <row r="1047647" spans="1:18">
      <c r="A1047647" s="33"/>
      <c r="B1047647" s="12"/>
      <c r="Q1047647" s="33"/>
      <c r="R1047647" s="12"/>
    </row>
    <row r="1047648" spans="1:18">
      <c r="A1047648" s="33"/>
      <c r="B1047648" s="12"/>
      <c r="Q1047648" s="33"/>
      <c r="R1047648" s="12"/>
    </row>
    <row r="1047649" spans="1:18">
      <c r="A1047649" s="33"/>
      <c r="B1047649" s="12"/>
      <c r="Q1047649" s="33"/>
      <c r="R1047649" s="12"/>
    </row>
    <row r="1047650" spans="1:18">
      <c r="A1047650" s="33"/>
      <c r="B1047650" s="12"/>
      <c r="Q1047650" s="33"/>
      <c r="R1047650" s="12"/>
    </row>
    <row r="1047651" spans="1:18">
      <c r="A1047651" s="33"/>
      <c r="B1047651" s="12"/>
      <c r="Q1047651" s="33"/>
      <c r="R1047651" s="12"/>
    </row>
    <row r="1047652" spans="1:18">
      <c r="A1047652" s="33"/>
      <c r="B1047652" s="12"/>
      <c r="Q1047652" s="33"/>
      <c r="R1047652" s="12"/>
    </row>
    <row r="1047653" spans="1:18">
      <c r="A1047653" s="33"/>
      <c r="B1047653" s="12"/>
      <c r="Q1047653" s="33"/>
      <c r="R1047653" s="12"/>
    </row>
    <row r="1047654" spans="1:18">
      <c r="A1047654" s="33"/>
      <c r="B1047654" s="12"/>
      <c r="Q1047654" s="33"/>
      <c r="R1047654" s="12"/>
    </row>
    <row r="1047655" spans="1:18">
      <c r="A1047655" s="33"/>
      <c r="B1047655" s="12"/>
      <c r="Q1047655" s="33"/>
      <c r="R1047655" s="12"/>
    </row>
    <row r="1047656" spans="1:18">
      <c r="A1047656" s="33"/>
      <c r="B1047656" s="12"/>
      <c r="Q1047656" s="33"/>
      <c r="R1047656" s="12"/>
    </row>
    <row r="1047657" spans="1:18">
      <c r="A1047657" s="33"/>
      <c r="B1047657" s="12"/>
      <c r="Q1047657" s="33"/>
      <c r="R1047657" s="12"/>
    </row>
    <row r="1047658" spans="1:18">
      <c r="A1047658" s="33"/>
      <c r="B1047658" s="12"/>
      <c r="Q1047658" s="33"/>
      <c r="R1047658" s="12"/>
    </row>
    <row r="1047659" spans="1:18">
      <c r="A1047659" s="33"/>
      <c r="B1047659" s="12"/>
      <c r="Q1047659" s="33"/>
      <c r="R1047659" s="12"/>
    </row>
    <row r="1047660" spans="1:18">
      <c r="A1047660" s="33"/>
      <c r="B1047660" s="12"/>
      <c r="Q1047660" s="33"/>
      <c r="R1047660" s="12"/>
    </row>
    <row r="1047661" spans="1:18">
      <c r="A1047661" s="33"/>
      <c r="B1047661" s="12"/>
      <c r="Q1047661" s="33"/>
      <c r="R1047661" s="12"/>
    </row>
    <row r="1047662" spans="1:18">
      <c r="A1047662" s="33"/>
      <c r="B1047662" s="12"/>
      <c r="Q1047662" s="33"/>
      <c r="R1047662" s="12"/>
    </row>
    <row r="1047663" spans="1:18">
      <c r="A1047663" s="33"/>
      <c r="B1047663" s="12"/>
      <c r="Q1047663" s="33"/>
      <c r="R1047663" s="12"/>
    </row>
    <row r="1047664" spans="1:18">
      <c r="A1047664" s="33"/>
      <c r="B1047664" s="12"/>
      <c r="Q1047664" s="33"/>
      <c r="R1047664" s="12"/>
    </row>
    <row r="1047665" spans="1:18">
      <c r="A1047665" s="33"/>
      <c r="B1047665" s="12"/>
      <c r="Q1047665" s="33"/>
      <c r="R1047665" s="12"/>
    </row>
    <row r="1047666" spans="1:18">
      <c r="A1047666" s="33"/>
      <c r="B1047666" s="12"/>
      <c r="Q1047666" s="33"/>
      <c r="R1047666" s="12"/>
    </row>
    <row r="1047667" spans="1:18">
      <c r="A1047667" s="33"/>
      <c r="B1047667" s="12"/>
      <c r="Q1047667" s="33"/>
      <c r="R1047667" s="12"/>
    </row>
    <row r="1047668" spans="1:18">
      <c r="A1047668" s="33"/>
      <c r="B1047668" s="12"/>
      <c r="Q1047668" s="33"/>
      <c r="R1047668" s="12"/>
    </row>
    <row r="1047669" spans="1:18">
      <c r="A1047669" s="33"/>
      <c r="B1047669" s="12"/>
      <c r="Q1047669" s="33"/>
      <c r="R1047669" s="12"/>
    </row>
    <row r="1047670" spans="1:18">
      <c r="A1047670" s="33"/>
      <c r="B1047670" s="12"/>
      <c r="Q1047670" s="33"/>
      <c r="R1047670" s="12"/>
    </row>
    <row r="1047671" spans="1:18">
      <c r="A1047671" s="33"/>
      <c r="B1047671" s="12"/>
      <c r="Q1047671" s="33"/>
      <c r="R1047671" s="12"/>
    </row>
    <row r="1047672" spans="1:18">
      <c r="A1047672" s="33"/>
      <c r="B1047672" s="12"/>
      <c r="Q1047672" s="33"/>
      <c r="R1047672" s="12"/>
    </row>
    <row r="1047673" spans="1:18">
      <c r="A1047673" s="33"/>
      <c r="B1047673" s="12"/>
      <c r="Q1047673" s="33"/>
      <c r="R1047673" s="12"/>
    </row>
    <row r="1047674" spans="1:18">
      <c r="A1047674" s="33"/>
      <c r="B1047674" s="12"/>
      <c r="Q1047674" s="33"/>
      <c r="R1047674" s="12"/>
    </row>
    <row r="1047675" spans="1:18">
      <c r="A1047675" s="33"/>
      <c r="B1047675" s="12"/>
      <c r="Q1047675" s="33"/>
      <c r="R1047675" s="12"/>
    </row>
    <row r="1047676" spans="1:18">
      <c r="A1047676" s="33"/>
      <c r="B1047676" s="12"/>
      <c r="Q1047676" s="33"/>
      <c r="R1047676" s="12"/>
    </row>
    <row r="1047677" spans="1:18">
      <c r="A1047677" s="33"/>
      <c r="B1047677" s="12"/>
      <c r="Q1047677" s="33"/>
      <c r="R1047677" s="12"/>
    </row>
    <row r="1047678" spans="1:18">
      <c r="A1047678" s="33"/>
      <c r="B1047678" s="12"/>
      <c r="Q1047678" s="33"/>
      <c r="R1047678" s="12"/>
    </row>
    <row r="1047679" spans="1:18">
      <c r="A1047679" s="33"/>
      <c r="B1047679" s="12"/>
      <c r="Q1047679" s="33"/>
      <c r="R1047679" s="12"/>
    </row>
    <row r="1047680" spans="1:18">
      <c r="A1047680" s="33"/>
      <c r="B1047680" s="12"/>
      <c r="Q1047680" s="33"/>
      <c r="R1047680" s="12"/>
    </row>
    <row r="1047681" spans="1:18">
      <c r="A1047681" s="33"/>
      <c r="B1047681" s="12"/>
      <c r="Q1047681" s="33"/>
      <c r="R1047681" s="12"/>
    </row>
    <row r="1047682" spans="1:18">
      <c r="A1047682" s="33"/>
      <c r="B1047682" s="12"/>
      <c r="Q1047682" s="33"/>
      <c r="R1047682" s="12"/>
    </row>
    <row r="1047683" spans="1:18">
      <c r="A1047683" s="33"/>
      <c r="B1047683" s="12"/>
      <c r="Q1047683" s="33"/>
      <c r="R1047683" s="12"/>
    </row>
    <row r="1047684" spans="1:18">
      <c r="A1047684" s="33"/>
      <c r="B1047684" s="12"/>
      <c r="Q1047684" s="33"/>
      <c r="R1047684" s="12"/>
    </row>
    <row r="1047685" spans="1:18">
      <c r="A1047685" s="33"/>
      <c r="B1047685" s="12"/>
      <c r="Q1047685" s="33"/>
      <c r="R1047685" s="12"/>
    </row>
    <row r="1047686" spans="1:18">
      <c r="A1047686" s="33"/>
      <c r="B1047686" s="12"/>
      <c r="Q1047686" s="33"/>
      <c r="R1047686" s="12"/>
    </row>
    <row r="1047687" spans="1:18">
      <c r="A1047687" s="33"/>
      <c r="B1047687" s="12"/>
      <c r="Q1047687" s="33"/>
      <c r="R1047687" s="12"/>
    </row>
    <row r="1047688" spans="1:18">
      <c r="A1047688" s="33"/>
      <c r="B1047688" s="12"/>
      <c r="Q1047688" s="33"/>
      <c r="R1047688" s="12"/>
    </row>
    <row r="1047689" spans="1:18">
      <c r="A1047689" s="33"/>
      <c r="B1047689" s="12"/>
      <c r="Q1047689" s="33"/>
      <c r="R1047689" s="12"/>
    </row>
    <row r="1047690" spans="1:18">
      <c r="A1047690" s="33"/>
      <c r="B1047690" s="12"/>
      <c r="Q1047690" s="33"/>
      <c r="R1047690" s="12"/>
    </row>
    <row r="1047691" spans="1:18">
      <c r="A1047691" s="33"/>
      <c r="B1047691" s="12"/>
      <c r="Q1047691" s="33"/>
      <c r="R1047691" s="12"/>
    </row>
    <row r="1047692" spans="1:18">
      <c r="A1047692" s="33"/>
      <c r="B1047692" s="12"/>
      <c r="Q1047692" s="33"/>
      <c r="R1047692" s="12"/>
    </row>
    <row r="1047693" spans="1:18">
      <c r="A1047693" s="33"/>
      <c r="B1047693" s="12"/>
      <c r="Q1047693" s="33"/>
      <c r="R1047693" s="12"/>
    </row>
    <row r="1047694" spans="1:18">
      <c r="A1047694" s="33"/>
      <c r="B1047694" s="12"/>
      <c r="Q1047694" s="33"/>
      <c r="R1047694" s="12"/>
    </row>
    <row r="1047695" spans="1:18">
      <c r="A1047695" s="33"/>
      <c r="B1047695" s="12"/>
      <c r="Q1047695" s="33"/>
      <c r="R1047695" s="12"/>
    </row>
    <row r="1047696" spans="1:18">
      <c r="A1047696" s="33"/>
      <c r="B1047696" s="12"/>
      <c r="Q1047696" s="33"/>
      <c r="R1047696" s="12"/>
    </row>
    <row r="1047697" spans="1:18">
      <c r="A1047697" s="33"/>
      <c r="B1047697" s="12"/>
      <c r="Q1047697" s="33"/>
      <c r="R1047697" s="12"/>
    </row>
    <row r="1047698" spans="1:18">
      <c r="A1047698" s="33"/>
      <c r="B1047698" s="12"/>
      <c r="Q1047698" s="33"/>
      <c r="R1047698" s="12"/>
    </row>
    <row r="1047699" spans="1:18">
      <c r="A1047699" s="33"/>
      <c r="B1047699" s="12"/>
      <c r="Q1047699" s="33"/>
      <c r="R1047699" s="12"/>
    </row>
    <row r="1047700" spans="1:18">
      <c r="A1047700" s="33"/>
      <c r="B1047700" s="12"/>
      <c r="Q1047700" s="33"/>
      <c r="R1047700" s="12"/>
    </row>
    <row r="1047701" spans="1:18">
      <c r="A1047701" s="33"/>
      <c r="B1047701" s="12"/>
      <c r="Q1047701" s="33"/>
      <c r="R1047701" s="12"/>
    </row>
    <row r="1047702" spans="1:18">
      <c r="A1047702" s="33"/>
      <c r="B1047702" s="12"/>
      <c r="Q1047702" s="33"/>
      <c r="R1047702" s="12"/>
    </row>
    <row r="1047703" spans="1:18">
      <c r="A1047703" s="33"/>
      <c r="B1047703" s="12"/>
      <c r="Q1047703" s="33"/>
      <c r="R1047703" s="12"/>
    </row>
    <row r="1047704" spans="1:18">
      <c r="A1047704" s="33"/>
      <c r="B1047704" s="12"/>
      <c r="Q1047704" s="33"/>
      <c r="R1047704" s="12"/>
    </row>
    <row r="1047705" spans="1:18">
      <c r="A1047705" s="33"/>
      <c r="B1047705" s="12"/>
      <c r="Q1047705" s="33"/>
      <c r="R1047705" s="12"/>
    </row>
    <row r="1047706" spans="1:18">
      <c r="A1047706" s="33"/>
      <c r="B1047706" s="12"/>
      <c r="Q1047706" s="33"/>
      <c r="R1047706" s="12"/>
    </row>
    <row r="1047707" spans="1:18">
      <c r="A1047707" s="33"/>
      <c r="B1047707" s="12"/>
      <c r="Q1047707" s="33"/>
      <c r="R1047707" s="12"/>
    </row>
    <row r="1047708" spans="1:18">
      <c r="A1047708" s="33"/>
      <c r="B1047708" s="12"/>
      <c r="Q1047708" s="33"/>
      <c r="R1047708" s="12"/>
    </row>
    <row r="1047709" spans="1:18">
      <c r="A1047709" s="33"/>
      <c r="B1047709" s="12"/>
      <c r="Q1047709" s="33"/>
      <c r="R1047709" s="12"/>
    </row>
    <row r="1047710" spans="1:18">
      <c r="A1047710" s="33"/>
      <c r="B1047710" s="12"/>
      <c r="Q1047710" s="33"/>
      <c r="R1047710" s="12"/>
    </row>
    <row r="1047711" spans="1:18">
      <c r="A1047711" s="33"/>
      <c r="B1047711" s="12"/>
      <c r="Q1047711" s="33"/>
      <c r="R1047711" s="12"/>
    </row>
    <row r="1047712" spans="1:18">
      <c r="A1047712" s="33"/>
      <c r="B1047712" s="12"/>
      <c r="Q1047712" s="33"/>
      <c r="R1047712" s="12"/>
    </row>
    <row r="1047713" spans="1:18">
      <c r="A1047713" s="33"/>
      <c r="B1047713" s="12"/>
      <c r="Q1047713" s="33"/>
      <c r="R1047713" s="12"/>
    </row>
    <row r="1047714" spans="1:18">
      <c r="A1047714" s="33"/>
      <c r="B1047714" s="12"/>
      <c r="Q1047714" s="33"/>
      <c r="R1047714" s="12"/>
    </row>
    <row r="1047715" spans="1:18">
      <c r="A1047715" s="33"/>
      <c r="B1047715" s="12"/>
      <c r="Q1047715" s="33"/>
      <c r="R1047715" s="12"/>
    </row>
    <row r="1047716" spans="1:18">
      <c r="A1047716" s="33"/>
      <c r="B1047716" s="12"/>
      <c r="Q1047716" s="33"/>
      <c r="R1047716" s="12"/>
    </row>
    <row r="1047717" spans="1:18">
      <c r="A1047717" s="33"/>
      <c r="B1047717" s="12"/>
      <c r="Q1047717" s="33"/>
      <c r="R1047717" s="12"/>
    </row>
    <row r="1047718" spans="1:18">
      <c r="A1047718" s="33"/>
      <c r="B1047718" s="12"/>
      <c r="Q1047718" s="33"/>
      <c r="R1047718" s="12"/>
    </row>
    <row r="1047719" spans="1:18">
      <c r="A1047719" s="33"/>
      <c r="B1047719" s="12"/>
      <c r="Q1047719" s="33"/>
      <c r="R1047719" s="12"/>
    </row>
    <row r="1047720" spans="1:18">
      <c r="A1047720" s="33"/>
      <c r="B1047720" s="12"/>
      <c r="Q1047720" s="33"/>
      <c r="R1047720" s="12"/>
    </row>
    <row r="1047721" spans="1:18">
      <c r="A1047721" s="33"/>
      <c r="B1047721" s="12"/>
      <c r="Q1047721" s="33"/>
      <c r="R1047721" s="12"/>
    </row>
    <row r="1047722" spans="1:18">
      <c r="A1047722" s="33"/>
      <c r="B1047722" s="12"/>
      <c r="Q1047722" s="33"/>
      <c r="R1047722" s="12"/>
    </row>
    <row r="1047723" spans="1:18">
      <c r="A1047723" s="33"/>
      <c r="B1047723" s="12"/>
      <c r="Q1047723" s="33"/>
      <c r="R1047723" s="12"/>
    </row>
    <row r="1047724" spans="1:18">
      <c r="A1047724" s="33"/>
      <c r="B1047724" s="12"/>
      <c r="Q1047724" s="33"/>
      <c r="R1047724" s="12"/>
    </row>
    <row r="1047725" spans="1:18">
      <c r="A1047725" s="33"/>
      <c r="B1047725" s="12"/>
      <c r="Q1047725" s="33"/>
      <c r="R1047725" s="12"/>
    </row>
    <row r="1047726" spans="1:18">
      <c r="A1047726" s="33"/>
      <c r="B1047726" s="12"/>
      <c r="Q1047726" s="33"/>
      <c r="R1047726" s="12"/>
    </row>
    <row r="1047727" spans="1:18">
      <c r="A1047727" s="33"/>
      <c r="B1047727" s="12"/>
      <c r="Q1047727" s="33"/>
      <c r="R1047727" s="12"/>
    </row>
    <row r="1047728" spans="1:18">
      <c r="A1047728" s="33"/>
      <c r="B1047728" s="12"/>
      <c r="Q1047728" s="33"/>
      <c r="R1047728" s="12"/>
    </row>
    <row r="1047729" spans="1:18">
      <c r="A1047729" s="33"/>
      <c r="B1047729" s="12"/>
      <c r="Q1047729" s="33"/>
      <c r="R1047729" s="12"/>
    </row>
    <row r="1047730" spans="1:18">
      <c r="A1047730" s="33"/>
      <c r="B1047730" s="12"/>
      <c r="Q1047730" s="33"/>
      <c r="R1047730" s="12"/>
    </row>
    <row r="1047731" spans="1:18">
      <c r="A1047731" s="33"/>
      <c r="B1047731" s="12"/>
      <c r="Q1047731" s="33"/>
      <c r="R1047731" s="12"/>
    </row>
    <row r="1047732" spans="1:18">
      <c r="A1047732" s="33"/>
      <c r="B1047732" s="12"/>
      <c r="Q1047732" s="33"/>
      <c r="R1047732" s="12"/>
    </row>
    <row r="1047733" spans="1:18">
      <c r="A1047733" s="33"/>
      <c r="B1047733" s="12"/>
      <c r="Q1047733" s="33"/>
      <c r="R1047733" s="12"/>
    </row>
    <row r="1047734" spans="1:18">
      <c r="A1047734" s="33"/>
      <c r="B1047734" s="12"/>
      <c r="Q1047734" s="33"/>
      <c r="R1047734" s="12"/>
    </row>
    <row r="1047735" spans="1:18">
      <c r="A1047735" s="33"/>
      <c r="B1047735" s="12"/>
      <c r="Q1047735" s="33"/>
      <c r="R1047735" s="12"/>
    </row>
    <row r="1047736" spans="1:18">
      <c r="A1047736" s="33"/>
      <c r="B1047736" s="12"/>
      <c r="Q1047736" s="33"/>
      <c r="R1047736" s="12"/>
    </row>
    <row r="1047737" spans="1:18">
      <c r="A1047737" s="33"/>
      <c r="B1047737" s="12"/>
      <c r="Q1047737" s="33"/>
      <c r="R1047737" s="12"/>
    </row>
    <row r="1047738" spans="1:18">
      <c r="A1047738" s="33"/>
      <c r="B1047738" s="12"/>
      <c r="Q1047738" s="33"/>
      <c r="R1047738" s="12"/>
    </row>
    <row r="1047739" spans="1:18">
      <c r="A1047739" s="33"/>
      <c r="B1047739" s="12"/>
      <c r="Q1047739" s="33"/>
      <c r="R1047739" s="12"/>
    </row>
    <row r="1047740" spans="1:18">
      <c r="A1047740" s="33"/>
      <c r="B1047740" s="12"/>
      <c r="Q1047740" s="33"/>
      <c r="R1047740" s="12"/>
    </row>
    <row r="1047741" spans="1:18">
      <c r="A1047741" s="33"/>
      <c r="B1047741" s="12"/>
      <c r="Q1047741" s="33"/>
      <c r="R1047741" s="12"/>
    </row>
    <row r="1047742" spans="1:18">
      <c r="A1047742" s="33"/>
      <c r="B1047742" s="12"/>
      <c r="Q1047742" s="33"/>
      <c r="R1047742" s="12"/>
    </row>
    <row r="1047743" spans="1:18">
      <c r="A1047743" s="33"/>
      <c r="B1047743" s="12"/>
      <c r="Q1047743" s="33"/>
      <c r="R1047743" s="12"/>
    </row>
    <row r="1047744" spans="1:18">
      <c r="A1047744" s="33"/>
      <c r="B1047744" s="12"/>
      <c r="Q1047744" s="33"/>
      <c r="R1047744" s="12"/>
    </row>
    <row r="1047745" spans="1:18">
      <c r="A1047745" s="33"/>
      <c r="B1047745" s="12"/>
      <c r="Q1047745" s="33"/>
      <c r="R1047745" s="12"/>
    </row>
    <row r="1047746" spans="1:18">
      <c r="A1047746" s="33"/>
      <c r="B1047746" s="12"/>
      <c r="Q1047746" s="33"/>
      <c r="R1047746" s="12"/>
    </row>
    <row r="1047747" spans="1:18">
      <c r="A1047747" s="33"/>
      <c r="B1047747" s="12"/>
      <c r="Q1047747" s="33"/>
      <c r="R1047747" s="12"/>
    </row>
    <row r="1047748" spans="1:18">
      <c r="A1047748" s="33"/>
      <c r="B1047748" s="12"/>
      <c r="Q1047748" s="33"/>
      <c r="R1047748" s="12"/>
    </row>
    <row r="1047749" spans="1:18">
      <c r="A1047749" s="33"/>
      <c r="B1047749" s="12"/>
      <c r="Q1047749" s="33"/>
      <c r="R1047749" s="12"/>
    </row>
    <row r="1047750" spans="1:18">
      <c r="A1047750" s="33"/>
      <c r="B1047750" s="12"/>
      <c r="Q1047750" s="33"/>
      <c r="R1047750" s="12"/>
    </row>
    <row r="1047751" spans="1:18">
      <c r="A1047751" s="33"/>
      <c r="B1047751" s="12"/>
      <c r="Q1047751" s="33"/>
      <c r="R1047751" s="12"/>
    </row>
    <row r="1047752" spans="1:18">
      <c r="A1047752" s="33"/>
      <c r="B1047752" s="12"/>
      <c r="Q1047752" s="33"/>
      <c r="R1047752" s="12"/>
    </row>
    <row r="1047753" spans="1:18">
      <c r="A1047753" s="33"/>
      <c r="B1047753" s="12"/>
      <c r="Q1047753" s="33"/>
      <c r="R1047753" s="12"/>
    </row>
    <row r="1047754" spans="1:18">
      <c r="A1047754" s="33"/>
      <c r="B1047754" s="12"/>
      <c r="Q1047754" s="33"/>
      <c r="R1047754" s="12"/>
    </row>
    <row r="1047755" spans="1:18">
      <c r="A1047755" s="33"/>
      <c r="B1047755" s="12"/>
      <c r="Q1047755" s="33"/>
      <c r="R1047755" s="12"/>
    </row>
    <row r="1047756" spans="1:18">
      <c r="A1047756" s="33"/>
      <c r="B1047756" s="12"/>
      <c r="Q1047756" s="33"/>
      <c r="R1047756" s="12"/>
    </row>
    <row r="1047757" spans="1:18">
      <c r="A1047757" s="33"/>
      <c r="B1047757" s="12"/>
      <c r="Q1047757" s="33"/>
      <c r="R1047757" s="12"/>
    </row>
    <row r="1047758" spans="1:18">
      <c r="A1047758" s="33"/>
      <c r="B1047758" s="12"/>
      <c r="Q1047758" s="33"/>
      <c r="R1047758" s="12"/>
    </row>
    <row r="1047759" spans="1:18">
      <c r="A1047759" s="33"/>
      <c r="B1047759" s="12"/>
      <c r="Q1047759" s="33"/>
      <c r="R1047759" s="12"/>
    </row>
    <row r="1047760" spans="1:18">
      <c r="A1047760" s="33"/>
      <c r="B1047760" s="12"/>
      <c r="Q1047760" s="33"/>
      <c r="R1047760" s="12"/>
    </row>
    <row r="1047761" spans="1:18">
      <c r="A1047761" s="33"/>
      <c r="B1047761" s="12"/>
      <c r="Q1047761" s="33"/>
      <c r="R1047761" s="12"/>
    </row>
    <row r="1047762" spans="1:18">
      <c r="A1047762" s="33"/>
      <c r="B1047762" s="12"/>
      <c r="Q1047762" s="33"/>
      <c r="R1047762" s="12"/>
    </row>
    <row r="1047763" spans="1:18">
      <c r="A1047763" s="33"/>
      <c r="B1047763" s="12"/>
      <c r="Q1047763" s="33"/>
      <c r="R1047763" s="12"/>
    </row>
    <row r="1047764" spans="1:18">
      <c r="A1047764" s="33"/>
      <c r="B1047764" s="12"/>
      <c r="Q1047764" s="33"/>
      <c r="R1047764" s="12"/>
    </row>
    <row r="1047765" spans="1:18">
      <c r="A1047765" s="33"/>
      <c r="B1047765" s="12"/>
      <c r="Q1047765" s="33"/>
      <c r="R1047765" s="12"/>
    </row>
    <row r="1047766" spans="1:18">
      <c r="A1047766" s="33"/>
      <c r="B1047766" s="12"/>
      <c r="Q1047766" s="33"/>
      <c r="R1047766" s="12"/>
    </row>
    <row r="1047767" spans="1:18">
      <c r="A1047767" s="33"/>
      <c r="B1047767" s="12"/>
      <c r="Q1047767" s="33"/>
      <c r="R1047767" s="12"/>
    </row>
    <row r="1047768" spans="1:18">
      <c r="A1047768" s="33"/>
      <c r="B1047768" s="12"/>
      <c r="Q1047768" s="33"/>
      <c r="R1047768" s="12"/>
    </row>
    <row r="1047769" spans="1:18">
      <c r="A1047769" s="33"/>
      <c r="B1047769" s="12"/>
      <c r="Q1047769" s="33"/>
      <c r="R1047769" s="12"/>
    </row>
    <row r="1047770" spans="1:18">
      <c r="A1047770" s="33"/>
      <c r="B1047770" s="12"/>
      <c r="Q1047770" s="33"/>
      <c r="R1047770" s="12"/>
    </row>
    <row r="1047771" spans="1:18">
      <c r="A1047771" s="33"/>
      <c r="B1047771" s="12"/>
      <c r="Q1047771" s="33"/>
      <c r="R1047771" s="12"/>
    </row>
    <row r="1047772" spans="1:18">
      <c r="A1047772" s="33"/>
      <c r="B1047772" s="12"/>
      <c r="Q1047772" s="33"/>
      <c r="R1047772" s="12"/>
    </row>
    <row r="1047773" spans="1:18">
      <c r="A1047773" s="33"/>
      <c r="B1047773" s="12"/>
      <c r="Q1047773" s="33"/>
      <c r="R1047773" s="12"/>
    </row>
    <row r="1047774" spans="1:18">
      <c r="A1047774" s="33"/>
      <c r="B1047774" s="12"/>
      <c r="Q1047774" s="33"/>
      <c r="R1047774" s="12"/>
    </row>
    <row r="1047775" spans="1:18">
      <c r="A1047775" s="33"/>
      <c r="B1047775" s="12"/>
      <c r="Q1047775" s="33"/>
      <c r="R1047775" s="12"/>
    </row>
    <row r="1047776" spans="1:18">
      <c r="A1047776" s="33"/>
      <c r="B1047776" s="12"/>
      <c r="Q1047776" s="33"/>
      <c r="R1047776" s="12"/>
    </row>
    <row r="1047777" spans="1:18">
      <c r="A1047777" s="33"/>
      <c r="B1047777" s="12"/>
      <c r="Q1047777" s="33"/>
      <c r="R1047777" s="12"/>
    </row>
    <row r="1047778" spans="1:18">
      <c r="A1047778" s="33"/>
      <c r="B1047778" s="12"/>
      <c r="Q1047778" s="33"/>
      <c r="R1047778" s="12"/>
    </row>
    <row r="1047779" spans="1:18">
      <c r="A1047779" s="33"/>
      <c r="B1047779" s="12"/>
      <c r="Q1047779" s="33"/>
      <c r="R1047779" s="12"/>
    </row>
    <row r="1047780" spans="1:18">
      <c r="A1047780" s="33"/>
      <c r="B1047780" s="12"/>
      <c r="Q1047780" s="33"/>
      <c r="R1047780" s="12"/>
    </row>
    <row r="1047781" spans="1:18">
      <c r="A1047781" s="33"/>
      <c r="B1047781" s="12"/>
      <c r="Q1047781" s="33"/>
      <c r="R1047781" s="12"/>
    </row>
    <row r="1047782" spans="1:18">
      <c r="A1047782" s="33"/>
      <c r="B1047782" s="12"/>
      <c r="Q1047782" s="33"/>
      <c r="R1047782" s="12"/>
    </row>
    <row r="1047783" spans="1:18">
      <c r="A1047783" s="33"/>
      <c r="B1047783" s="12"/>
      <c r="Q1047783" s="33"/>
      <c r="R1047783" s="12"/>
    </row>
    <row r="1047784" spans="1:18">
      <c r="A1047784" s="33"/>
      <c r="B1047784" s="12"/>
      <c r="Q1047784" s="33"/>
      <c r="R1047784" s="12"/>
    </row>
    <row r="1047785" spans="1:18">
      <c r="A1047785" s="33"/>
      <c r="B1047785" s="12"/>
      <c r="Q1047785" s="33"/>
      <c r="R1047785" s="12"/>
    </row>
    <row r="1047786" spans="1:18">
      <c r="A1047786" s="33"/>
      <c r="B1047786" s="12"/>
      <c r="Q1047786" s="33"/>
      <c r="R1047786" s="12"/>
    </row>
    <row r="1047787" spans="1:18">
      <c r="A1047787" s="33"/>
      <c r="B1047787" s="12"/>
      <c r="Q1047787" s="33"/>
      <c r="R1047787" s="12"/>
    </row>
    <row r="1047788" spans="1:18">
      <c r="A1047788" s="33"/>
      <c r="B1047788" s="12"/>
      <c r="Q1047788" s="33"/>
      <c r="R1047788" s="12"/>
    </row>
    <row r="1047789" spans="1:18">
      <c r="A1047789" s="33"/>
      <c r="B1047789" s="12"/>
      <c r="Q1047789" s="33"/>
      <c r="R1047789" s="12"/>
    </row>
    <row r="1047790" spans="1:18">
      <c r="A1047790" s="33"/>
      <c r="B1047790" s="12"/>
      <c r="Q1047790" s="33"/>
      <c r="R1047790" s="12"/>
    </row>
    <row r="1047791" spans="1:18">
      <c r="A1047791" s="33"/>
      <c r="B1047791" s="12"/>
      <c r="Q1047791" s="33"/>
      <c r="R1047791" s="12"/>
    </row>
    <row r="1047792" spans="1:18">
      <c r="A1047792" s="33"/>
      <c r="B1047792" s="12"/>
      <c r="Q1047792" s="33"/>
      <c r="R1047792" s="12"/>
    </row>
    <row r="1047793" spans="1:18">
      <c r="A1047793" s="33"/>
      <c r="B1047793" s="12"/>
      <c r="Q1047793" s="33"/>
      <c r="R1047793" s="12"/>
    </row>
    <row r="1047794" spans="1:18">
      <c r="A1047794" s="33"/>
      <c r="B1047794" s="12"/>
      <c r="Q1047794" s="33"/>
      <c r="R1047794" s="12"/>
    </row>
    <row r="1047795" spans="1:18">
      <c r="A1047795" s="33"/>
      <c r="B1047795" s="12"/>
      <c r="Q1047795" s="33"/>
      <c r="R1047795" s="12"/>
    </row>
    <row r="1047796" spans="1:18">
      <c r="A1047796" s="33"/>
      <c r="B1047796" s="12"/>
      <c r="Q1047796" s="33"/>
      <c r="R1047796" s="12"/>
    </row>
    <row r="1047797" spans="1:18">
      <c r="A1047797" s="33"/>
      <c r="B1047797" s="12"/>
      <c r="Q1047797" s="33"/>
      <c r="R1047797" s="12"/>
    </row>
    <row r="1047798" spans="1:18">
      <c r="A1047798" s="33"/>
      <c r="B1047798" s="12"/>
      <c r="Q1047798" s="33"/>
      <c r="R1047798" s="12"/>
    </row>
    <row r="1047799" spans="1:18">
      <c r="A1047799" s="33"/>
      <c r="B1047799" s="12"/>
      <c r="Q1047799" s="33"/>
      <c r="R1047799" s="12"/>
    </row>
    <row r="1047800" spans="1:18">
      <c r="A1047800" s="33"/>
      <c r="B1047800" s="12"/>
      <c r="Q1047800" s="33"/>
      <c r="R1047800" s="12"/>
    </row>
    <row r="1047801" spans="1:18">
      <c r="A1047801" s="33"/>
      <c r="B1047801" s="12"/>
      <c r="Q1047801" s="33"/>
      <c r="R1047801" s="12"/>
    </row>
    <row r="1047802" spans="1:18">
      <c r="A1047802" s="33"/>
      <c r="B1047802" s="12"/>
      <c r="Q1047802" s="33"/>
      <c r="R1047802" s="12"/>
    </row>
    <row r="1047803" spans="1:18">
      <c r="A1047803" s="33"/>
      <c r="B1047803" s="12"/>
      <c r="Q1047803" s="33"/>
      <c r="R1047803" s="12"/>
    </row>
    <row r="1047804" spans="1:18">
      <c r="A1047804" s="33"/>
      <c r="B1047804" s="12"/>
      <c r="Q1047804" s="33"/>
      <c r="R1047804" s="12"/>
    </row>
    <row r="1047805" spans="1:18">
      <c r="A1047805" s="33"/>
      <c r="B1047805" s="12"/>
      <c r="Q1047805" s="33"/>
      <c r="R1047805" s="12"/>
    </row>
    <row r="1047806" spans="1:18">
      <c r="A1047806" s="33"/>
      <c r="B1047806" s="12"/>
      <c r="Q1047806" s="33"/>
      <c r="R1047806" s="12"/>
    </row>
    <row r="1047807" spans="1:18">
      <c r="A1047807" s="33"/>
      <c r="B1047807" s="12"/>
      <c r="Q1047807" s="33"/>
      <c r="R1047807" s="12"/>
    </row>
    <row r="1047808" spans="1:18">
      <c r="A1047808" s="33"/>
      <c r="B1047808" s="12"/>
      <c r="Q1047808" s="33"/>
      <c r="R1047808" s="12"/>
    </row>
    <row r="1047809" spans="1:18">
      <c r="A1047809" s="33"/>
      <c r="B1047809" s="12"/>
      <c r="Q1047809" s="33"/>
      <c r="R1047809" s="12"/>
    </row>
    <row r="1047810" spans="1:18">
      <c r="A1047810" s="33"/>
      <c r="B1047810" s="12"/>
      <c r="Q1047810" s="33"/>
      <c r="R1047810" s="12"/>
    </row>
    <row r="1047811" spans="1:18">
      <c r="A1047811" s="33"/>
      <c r="B1047811" s="12"/>
      <c r="Q1047811" s="33"/>
      <c r="R1047811" s="12"/>
    </row>
    <row r="1047812" spans="1:18">
      <c r="A1047812" s="33"/>
      <c r="B1047812" s="12"/>
      <c r="Q1047812" s="33"/>
      <c r="R1047812" s="12"/>
    </row>
    <row r="1047813" spans="1:18">
      <c r="A1047813" s="33"/>
      <c r="B1047813" s="12"/>
      <c r="Q1047813" s="33"/>
      <c r="R1047813" s="12"/>
    </row>
    <row r="1047814" spans="1:18">
      <c r="A1047814" s="33"/>
      <c r="B1047814" s="12"/>
      <c r="Q1047814" s="33"/>
      <c r="R1047814" s="12"/>
    </row>
    <row r="1047815" spans="1:18">
      <c r="A1047815" s="33"/>
      <c r="B1047815" s="12"/>
      <c r="Q1047815" s="33"/>
      <c r="R1047815" s="12"/>
    </row>
    <row r="1047816" spans="1:18">
      <c r="A1047816" s="33"/>
      <c r="B1047816" s="12"/>
      <c r="Q1047816" s="33"/>
      <c r="R1047816" s="12"/>
    </row>
    <row r="1047817" spans="1:18">
      <c r="A1047817" s="33"/>
      <c r="B1047817" s="12"/>
      <c r="Q1047817" s="33"/>
      <c r="R1047817" s="12"/>
    </row>
    <row r="1047818" spans="1:18">
      <c r="A1047818" s="33"/>
      <c r="B1047818" s="12"/>
      <c r="Q1047818" s="33"/>
      <c r="R1047818" s="12"/>
    </row>
    <row r="1047819" spans="1:18">
      <c r="A1047819" s="33"/>
      <c r="B1047819" s="12"/>
      <c r="Q1047819" s="33"/>
      <c r="R1047819" s="12"/>
    </row>
    <row r="1047820" spans="1:18">
      <c r="A1047820" s="33"/>
      <c r="B1047820" s="12"/>
      <c r="Q1047820" s="33"/>
      <c r="R1047820" s="12"/>
    </row>
    <row r="1047821" spans="1:18">
      <c r="A1047821" s="33"/>
      <c r="B1047821" s="12"/>
      <c r="Q1047821" s="33"/>
      <c r="R1047821" s="12"/>
    </row>
    <row r="1047822" spans="1:18">
      <c r="A1047822" s="33"/>
      <c r="B1047822" s="12"/>
      <c r="Q1047822" s="33"/>
      <c r="R1047822" s="12"/>
    </row>
    <row r="1047823" spans="1:18">
      <c r="A1047823" s="33"/>
      <c r="B1047823" s="12"/>
      <c r="Q1047823" s="33"/>
      <c r="R1047823" s="12"/>
    </row>
    <row r="1047824" spans="1:18">
      <c r="A1047824" s="33"/>
      <c r="B1047824" s="12"/>
      <c r="Q1047824" s="33"/>
      <c r="R1047824" s="12"/>
    </row>
    <row r="1047825" spans="1:18">
      <c r="A1047825" s="33"/>
      <c r="B1047825" s="12"/>
      <c r="Q1047825" s="33"/>
      <c r="R1047825" s="12"/>
    </row>
    <row r="1047826" spans="1:18">
      <c r="A1047826" s="33"/>
      <c r="B1047826" s="12"/>
      <c r="Q1047826" s="33"/>
      <c r="R1047826" s="12"/>
    </row>
    <row r="1047827" spans="1:18">
      <c r="A1047827" s="33"/>
      <c r="B1047827" s="12"/>
      <c r="Q1047827" s="33"/>
      <c r="R1047827" s="12"/>
    </row>
    <row r="1047828" spans="1:18">
      <c r="A1047828" s="33"/>
      <c r="B1047828" s="12"/>
      <c r="Q1047828" s="33"/>
      <c r="R1047828" s="12"/>
    </row>
    <row r="1047829" spans="1:18">
      <c r="A1047829" s="33"/>
      <c r="B1047829" s="12"/>
      <c r="Q1047829" s="33"/>
      <c r="R1047829" s="12"/>
    </row>
    <row r="1047830" spans="1:18">
      <c r="A1047830" s="33"/>
      <c r="B1047830" s="12"/>
      <c r="Q1047830" s="33"/>
      <c r="R1047830" s="12"/>
    </row>
    <row r="1047831" spans="1:18">
      <c r="A1047831" s="33"/>
      <c r="B1047831" s="12"/>
      <c r="Q1047831" s="33"/>
      <c r="R1047831" s="12"/>
    </row>
    <row r="1047832" spans="1:18">
      <c r="A1047832" s="33"/>
      <c r="B1047832" s="12"/>
      <c r="Q1047832" s="33"/>
      <c r="R1047832" s="12"/>
    </row>
    <row r="1047833" spans="1:18">
      <c r="A1047833" s="33"/>
      <c r="B1047833" s="12"/>
      <c r="Q1047833" s="33"/>
      <c r="R1047833" s="12"/>
    </row>
    <row r="1047834" spans="1:18">
      <c r="A1047834" s="33"/>
      <c r="B1047834" s="12"/>
      <c r="Q1047834" s="33"/>
      <c r="R1047834" s="12"/>
    </row>
    <row r="1047835" spans="1:18">
      <c r="A1047835" s="33"/>
      <c r="B1047835" s="12"/>
      <c r="Q1047835" s="33"/>
      <c r="R1047835" s="12"/>
    </row>
    <row r="1047836" spans="1:18">
      <c r="A1047836" s="33"/>
      <c r="B1047836" s="12"/>
      <c r="Q1047836" s="33"/>
      <c r="R1047836" s="12"/>
    </row>
    <row r="1047837" spans="1:18">
      <c r="A1047837" s="33"/>
      <c r="B1047837" s="12"/>
      <c r="Q1047837" s="33"/>
      <c r="R1047837" s="12"/>
    </row>
    <row r="1047838" spans="1:18">
      <c r="A1047838" s="33"/>
      <c r="B1047838" s="12"/>
      <c r="Q1047838" s="33"/>
      <c r="R1047838" s="12"/>
    </row>
    <row r="1047839" spans="1:18">
      <c r="A1047839" s="33"/>
      <c r="B1047839" s="12"/>
      <c r="Q1047839" s="33"/>
      <c r="R1047839" s="12"/>
    </row>
    <row r="1047840" spans="1:18">
      <c r="A1047840" s="33"/>
      <c r="B1047840" s="12"/>
      <c r="Q1047840" s="33"/>
      <c r="R1047840" s="12"/>
    </row>
    <row r="1047841" spans="1:18">
      <c r="A1047841" s="33"/>
      <c r="B1047841" s="12"/>
      <c r="Q1047841" s="33"/>
      <c r="R1047841" s="12"/>
    </row>
    <row r="1047842" spans="1:18">
      <c r="A1047842" s="33"/>
      <c r="B1047842" s="12"/>
      <c r="Q1047842" s="33"/>
      <c r="R1047842" s="12"/>
    </row>
    <row r="1047843" spans="1:18">
      <c r="A1047843" s="33"/>
      <c r="B1047843" s="12"/>
      <c r="Q1047843" s="33"/>
      <c r="R1047843" s="12"/>
    </row>
    <row r="1047844" spans="1:18">
      <c r="A1047844" s="33"/>
      <c r="B1047844" s="12"/>
      <c r="Q1047844" s="33"/>
      <c r="R1047844" s="12"/>
    </row>
    <row r="1047845" spans="1:18">
      <c r="A1047845" s="33"/>
      <c r="B1047845" s="12"/>
      <c r="Q1047845" s="33"/>
      <c r="R1047845" s="12"/>
    </row>
    <row r="1047846" spans="1:18">
      <c r="A1047846" s="33"/>
      <c r="B1047846" s="12"/>
      <c r="Q1047846" s="33"/>
      <c r="R1047846" s="12"/>
    </row>
    <row r="1047847" spans="1:18">
      <c r="A1047847" s="33"/>
      <c r="B1047847" s="12"/>
      <c r="Q1047847" s="33"/>
      <c r="R1047847" s="12"/>
    </row>
    <row r="1047848" spans="1:18">
      <c r="A1047848" s="33"/>
      <c r="B1047848" s="12"/>
      <c r="Q1047848" s="33"/>
      <c r="R1047848" s="12"/>
    </row>
    <row r="1047849" spans="1:18">
      <c r="A1047849" s="33"/>
      <c r="B1047849" s="12"/>
      <c r="Q1047849" s="33"/>
      <c r="R1047849" s="12"/>
    </row>
    <row r="1047850" spans="1:18">
      <c r="A1047850" s="33"/>
      <c r="B1047850" s="12"/>
      <c r="Q1047850" s="33"/>
      <c r="R1047850" s="12"/>
    </row>
    <row r="1047851" spans="1:18">
      <c r="A1047851" s="33"/>
      <c r="B1047851" s="12"/>
      <c r="Q1047851" s="33"/>
      <c r="R1047851" s="12"/>
    </row>
    <row r="1047852" spans="1:18">
      <c r="A1047852" s="33"/>
      <c r="B1047852" s="12"/>
      <c r="Q1047852" s="33"/>
      <c r="R1047852" s="12"/>
    </row>
    <row r="1047853" spans="1:18">
      <c r="A1047853" s="33"/>
      <c r="B1047853" s="12"/>
      <c r="Q1047853" s="33"/>
      <c r="R1047853" s="12"/>
    </row>
    <row r="1047854" spans="1:18">
      <c r="A1047854" s="33"/>
      <c r="B1047854" s="12"/>
      <c r="Q1047854" s="33"/>
      <c r="R1047854" s="12"/>
    </row>
    <row r="1047855" spans="1:18">
      <c r="A1047855" s="33"/>
      <c r="B1047855" s="12"/>
      <c r="Q1047855" s="33"/>
      <c r="R1047855" s="12"/>
    </row>
    <row r="1047856" spans="1:18">
      <c r="A1047856" s="33"/>
      <c r="B1047856" s="12"/>
      <c r="Q1047856" s="33"/>
      <c r="R1047856" s="12"/>
    </row>
    <row r="1047857" spans="1:18">
      <c r="A1047857" s="33"/>
      <c r="B1047857" s="12"/>
      <c r="Q1047857" s="33"/>
      <c r="R1047857" s="12"/>
    </row>
    <row r="1047858" spans="1:18">
      <c r="A1047858" s="33"/>
      <c r="B1047858" s="12"/>
      <c r="Q1047858" s="33"/>
      <c r="R1047858" s="12"/>
    </row>
    <row r="1047859" spans="1:18">
      <c r="A1047859" s="33"/>
      <c r="B1047859" s="12"/>
      <c r="Q1047859" s="33"/>
      <c r="R1047859" s="12"/>
    </row>
    <row r="1047860" spans="1:18">
      <c r="A1047860" s="33"/>
      <c r="B1047860" s="12"/>
      <c r="Q1047860" s="33"/>
      <c r="R1047860" s="12"/>
    </row>
    <row r="1047861" spans="1:18">
      <c r="A1047861" s="33"/>
      <c r="B1047861" s="12"/>
      <c r="Q1047861" s="33"/>
      <c r="R1047861" s="12"/>
    </row>
    <row r="1047862" spans="1:18">
      <c r="A1047862" s="33"/>
      <c r="B1047862" s="12"/>
      <c r="Q1047862" s="33"/>
      <c r="R1047862" s="12"/>
    </row>
    <row r="1047863" spans="1:18">
      <c r="A1047863" s="33"/>
      <c r="B1047863" s="12"/>
      <c r="Q1047863" s="33"/>
      <c r="R1047863" s="12"/>
    </row>
    <row r="1047864" spans="1:18">
      <c r="A1047864" s="33"/>
      <c r="B1047864" s="12"/>
      <c r="Q1047864" s="33"/>
      <c r="R1047864" s="12"/>
    </row>
    <row r="1047865" spans="1:18">
      <c r="A1047865" s="33"/>
      <c r="B1047865" s="12"/>
      <c r="Q1047865" s="33"/>
      <c r="R1047865" s="12"/>
    </row>
    <row r="1047866" spans="1:18">
      <c r="A1047866" s="33"/>
      <c r="B1047866" s="12"/>
      <c r="Q1047866" s="33"/>
      <c r="R1047866" s="12"/>
    </row>
    <row r="1047867" spans="1:18">
      <c r="A1047867" s="33"/>
      <c r="B1047867" s="12"/>
      <c r="Q1047867" s="33"/>
      <c r="R1047867" s="12"/>
    </row>
    <row r="1047868" spans="1:18">
      <c r="A1047868" s="33"/>
      <c r="B1047868" s="12"/>
      <c r="Q1047868" s="33"/>
      <c r="R1047868" s="12"/>
    </row>
    <row r="1047869" spans="1:18">
      <c r="A1047869" s="33"/>
      <c r="B1047869" s="12"/>
      <c r="Q1047869" s="33"/>
      <c r="R1047869" s="12"/>
    </row>
    <row r="1047870" spans="1:18">
      <c r="A1047870" s="33"/>
      <c r="B1047870" s="12"/>
      <c r="Q1047870" s="33"/>
      <c r="R1047870" s="12"/>
    </row>
    <row r="1047871" spans="1:18">
      <c r="A1047871" s="33"/>
      <c r="B1047871" s="12"/>
      <c r="Q1047871" s="33"/>
      <c r="R1047871" s="12"/>
    </row>
    <row r="1047872" spans="1:18">
      <c r="A1047872" s="33"/>
      <c r="B1047872" s="12"/>
      <c r="Q1047872" s="33"/>
      <c r="R1047872" s="12"/>
    </row>
    <row r="1047873" spans="1:18">
      <c r="A1047873" s="33"/>
      <c r="B1047873" s="12"/>
      <c r="Q1047873" s="33"/>
      <c r="R1047873" s="12"/>
    </row>
    <row r="1047874" spans="1:18">
      <c r="A1047874" s="33"/>
      <c r="B1047874" s="12"/>
      <c r="Q1047874" s="33"/>
      <c r="R1047874" s="12"/>
    </row>
    <row r="1047875" spans="1:18">
      <c r="A1047875" s="33"/>
      <c r="B1047875" s="12"/>
      <c r="Q1047875" s="33"/>
      <c r="R1047875" s="12"/>
    </row>
    <row r="1047876" spans="1:18">
      <c r="A1047876" s="33"/>
      <c r="B1047876" s="12"/>
      <c r="Q1047876" s="33"/>
      <c r="R1047876" s="12"/>
    </row>
    <row r="1047877" spans="1:18">
      <c r="A1047877" s="33"/>
      <c r="B1047877" s="12"/>
      <c r="Q1047877" s="33"/>
      <c r="R1047877" s="12"/>
    </row>
    <row r="1047878" spans="1:18">
      <c r="A1047878" s="33"/>
      <c r="B1047878" s="12"/>
      <c r="Q1047878" s="33"/>
      <c r="R1047878" s="12"/>
    </row>
    <row r="1047879" spans="1:18">
      <c r="A1047879" s="33"/>
      <c r="B1047879" s="12"/>
      <c r="Q1047879" s="33"/>
      <c r="R1047879" s="12"/>
    </row>
    <row r="1047880" spans="1:18">
      <c r="A1047880" s="33"/>
      <c r="B1047880" s="12"/>
      <c r="Q1047880" s="33"/>
      <c r="R1047880" s="12"/>
    </row>
    <row r="1047881" spans="1:18">
      <c r="A1047881" s="33"/>
      <c r="B1047881" s="12"/>
      <c r="Q1047881" s="33"/>
      <c r="R1047881" s="12"/>
    </row>
    <row r="1047882" spans="1:18">
      <c r="A1047882" s="33"/>
      <c r="B1047882" s="12"/>
      <c r="Q1047882" s="33"/>
      <c r="R1047882" s="12"/>
    </row>
    <row r="1047883" spans="1:18">
      <c r="A1047883" s="33"/>
      <c r="B1047883" s="12"/>
      <c r="Q1047883" s="33"/>
      <c r="R1047883" s="12"/>
    </row>
    <row r="1047884" spans="1:18">
      <c r="A1047884" s="33"/>
      <c r="B1047884" s="12"/>
      <c r="Q1047884" s="33"/>
      <c r="R1047884" s="12"/>
    </row>
    <row r="1047885" spans="1:18">
      <c r="A1047885" s="33"/>
      <c r="B1047885" s="12"/>
      <c r="Q1047885" s="33"/>
      <c r="R1047885" s="12"/>
    </row>
    <row r="1047886" spans="1:18">
      <c r="A1047886" s="33"/>
      <c r="B1047886" s="12"/>
      <c r="Q1047886" s="33"/>
      <c r="R1047886" s="12"/>
    </row>
    <row r="1047887" spans="1:18">
      <c r="A1047887" s="33"/>
      <c r="B1047887" s="12"/>
      <c r="Q1047887" s="33"/>
      <c r="R1047887" s="12"/>
    </row>
    <row r="1047888" spans="1:18">
      <c r="A1047888" s="33"/>
      <c r="B1047888" s="12"/>
      <c r="Q1047888" s="33"/>
      <c r="R1047888" s="12"/>
    </row>
    <row r="1047889" spans="1:18">
      <c r="A1047889" s="33"/>
      <c r="B1047889" s="12"/>
      <c r="Q1047889" s="33"/>
      <c r="R1047889" s="12"/>
    </row>
    <row r="1047890" spans="1:18">
      <c r="A1047890" s="33"/>
      <c r="B1047890" s="12"/>
      <c r="Q1047890" s="33"/>
      <c r="R1047890" s="12"/>
    </row>
    <row r="1047891" spans="1:18">
      <c r="A1047891" s="33"/>
      <c r="B1047891" s="12"/>
      <c r="Q1047891" s="33"/>
      <c r="R1047891" s="12"/>
    </row>
    <row r="1047892" spans="1:18">
      <c r="A1047892" s="33"/>
      <c r="B1047892" s="12"/>
      <c r="Q1047892" s="33"/>
      <c r="R1047892" s="12"/>
    </row>
    <row r="1047893" spans="1:18">
      <c r="A1047893" s="33"/>
      <c r="B1047893" s="12"/>
      <c r="Q1047893" s="33"/>
      <c r="R1047893" s="12"/>
    </row>
    <row r="1047894" spans="1:18">
      <c r="A1047894" s="33"/>
      <c r="B1047894" s="12"/>
      <c r="Q1047894" s="33"/>
      <c r="R1047894" s="12"/>
    </row>
    <row r="1047895" spans="1:18">
      <c r="A1047895" s="33"/>
      <c r="B1047895" s="12"/>
      <c r="Q1047895" s="33"/>
      <c r="R1047895" s="12"/>
    </row>
    <row r="1047896" spans="1:18">
      <c r="A1047896" s="33"/>
      <c r="B1047896" s="12"/>
      <c r="Q1047896" s="33"/>
      <c r="R1047896" s="12"/>
    </row>
    <row r="1047897" spans="1:18">
      <c r="A1047897" s="33"/>
      <c r="B1047897" s="12"/>
      <c r="Q1047897" s="33"/>
      <c r="R1047897" s="12"/>
    </row>
    <row r="1047898" spans="1:18">
      <c r="A1047898" s="33"/>
      <c r="B1047898" s="12"/>
      <c r="Q1047898" s="33"/>
      <c r="R1047898" s="12"/>
    </row>
    <row r="1047899" spans="1:18">
      <c r="A1047899" s="33"/>
      <c r="B1047899" s="12"/>
      <c r="Q1047899" s="33"/>
      <c r="R1047899" s="12"/>
    </row>
    <row r="1047900" spans="1:18">
      <c r="A1047900" s="33"/>
      <c r="B1047900" s="12"/>
      <c r="Q1047900" s="33"/>
      <c r="R1047900" s="12"/>
    </row>
    <row r="1047901" spans="1:18">
      <c r="A1047901" s="33"/>
      <c r="B1047901" s="12"/>
      <c r="Q1047901" s="33"/>
      <c r="R1047901" s="12"/>
    </row>
    <row r="1047902" spans="1:18">
      <c r="A1047902" s="33"/>
      <c r="B1047902" s="12"/>
      <c r="Q1047902" s="33"/>
      <c r="R1047902" s="12"/>
    </row>
    <row r="1047903" spans="1:18">
      <c r="A1047903" s="33"/>
      <c r="B1047903" s="12"/>
      <c r="Q1047903" s="33"/>
      <c r="R1047903" s="12"/>
    </row>
    <row r="1047904" spans="1:18">
      <c r="A1047904" s="33"/>
      <c r="B1047904" s="12"/>
      <c r="Q1047904" s="33"/>
      <c r="R1047904" s="12"/>
    </row>
    <row r="1047905" spans="1:18">
      <c r="A1047905" s="33"/>
      <c r="B1047905" s="12"/>
      <c r="Q1047905" s="33"/>
      <c r="R1047905" s="12"/>
    </row>
    <row r="1047906" spans="1:18">
      <c r="A1047906" s="33"/>
      <c r="B1047906" s="12"/>
      <c r="Q1047906" s="33"/>
      <c r="R1047906" s="12"/>
    </row>
    <row r="1047907" spans="1:18">
      <c r="A1047907" s="33"/>
      <c r="B1047907" s="12"/>
      <c r="Q1047907" s="33"/>
      <c r="R1047907" s="12"/>
    </row>
    <row r="1047908" spans="1:18">
      <c r="A1047908" s="33"/>
      <c r="B1047908" s="12"/>
      <c r="Q1047908" s="33"/>
      <c r="R1047908" s="12"/>
    </row>
    <row r="1047909" spans="1:18">
      <c r="A1047909" s="33"/>
      <c r="B1047909" s="12"/>
      <c r="Q1047909" s="33"/>
      <c r="R1047909" s="12"/>
    </row>
    <row r="1047910" spans="1:18">
      <c r="A1047910" s="33"/>
      <c r="B1047910" s="12"/>
      <c r="Q1047910" s="33"/>
      <c r="R1047910" s="12"/>
    </row>
    <row r="1047911" spans="1:18">
      <c r="A1047911" s="33"/>
      <c r="B1047911" s="12"/>
      <c r="Q1047911" s="33"/>
      <c r="R1047911" s="12"/>
    </row>
    <row r="1047912" spans="1:18">
      <c r="A1047912" s="33"/>
      <c r="B1047912" s="12"/>
      <c r="Q1047912" s="33"/>
      <c r="R1047912" s="12"/>
    </row>
    <row r="1047913" spans="1:18">
      <c r="A1047913" s="33"/>
      <c r="B1047913" s="12"/>
      <c r="Q1047913" s="33"/>
      <c r="R1047913" s="12"/>
    </row>
    <row r="1047914" spans="1:18">
      <c r="A1047914" s="33"/>
      <c r="B1047914" s="12"/>
      <c r="Q1047914" s="33"/>
      <c r="R1047914" s="12"/>
    </row>
    <row r="1047915" spans="1:18">
      <c r="A1047915" s="33"/>
      <c r="B1047915" s="12"/>
      <c r="Q1047915" s="33"/>
      <c r="R1047915" s="12"/>
    </row>
    <row r="1047916" spans="1:18">
      <c r="A1047916" s="33"/>
      <c r="B1047916" s="12"/>
      <c r="Q1047916" s="33"/>
      <c r="R1047916" s="12"/>
    </row>
    <row r="1047917" spans="1:18">
      <c r="A1047917" s="33"/>
      <c r="B1047917" s="12"/>
      <c r="Q1047917" s="33"/>
      <c r="R1047917" s="12"/>
    </row>
    <row r="1047918" spans="1:18">
      <c r="A1047918" s="33"/>
      <c r="B1047918" s="12"/>
      <c r="Q1047918" s="33"/>
      <c r="R1047918" s="12"/>
    </row>
    <row r="1047919" spans="1:18">
      <c r="A1047919" s="33"/>
      <c r="B1047919" s="12"/>
      <c r="Q1047919" s="33"/>
      <c r="R1047919" s="12"/>
    </row>
    <row r="1047920" spans="1:18">
      <c r="A1047920" s="33"/>
      <c r="B1047920" s="12"/>
      <c r="Q1047920" s="33"/>
      <c r="R1047920" s="12"/>
    </row>
    <row r="1047921" spans="1:18">
      <c r="A1047921" s="33"/>
      <c r="B1047921" s="12"/>
      <c r="Q1047921" s="33"/>
      <c r="R1047921" s="12"/>
    </row>
    <row r="1047922" spans="1:18">
      <c r="A1047922" s="33"/>
      <c r="B1047922" s="12"/>
      <c r="Q1047922" s="33"/>
      <c r="R1047922" s="12"/>
    </row>
    <row r="1047923" spans="1:18">
      <c r="A1047923" s="33"/>
      <c r="B1047923" s="12"/>
      <c r="Q1047923" s="33"/>
      <c r="R1047923" s="12"/>
    </row>
    <row r="1047924" spans="1:18">
      <c r="A1047924" s="33"/>
      <c r="B1047924" s="12"/>
      <c r="Q1047924" s="33"/>
      <c r="R1047924" s="12"/>
    </row>
    <row r="1047925" spans="1:18">
      <c r="A1047925" s="33"/>
      <c r="B1047925" s="12"/>
      <c r="Q1047925" s="33"/>
      <c r="R1047925" s="12"/>
    </row>
    <row r="1047926" spans="1:18">
      <c r="A1047926" s="33"/>
      <c r="B1047926" s="12"/>
      <c r="Q1047926" s="33"/>
      <c r="R1047926" s="12"/>
    </row>
    <row r="1047927" spans="1:18">
      <c r="A1047927" s="33"/>
      <c r="B1047927" s="12"/>
      <c r="Q1047927" s="33"/>
      <c r="R1047927" s="12"/>
    </row>
    <row r="1047928" spans="1:18">
      <c r="A1047928" s="33"/>
      <c r="B1047928" s="12"/>
      <c r="Q1047928" s="33"/>
      <c r="R1047928" s="12"/>
    </row>
    <row r="1047929" spans="1:18">
      <c r="A1047929" s="33"/>
      <c r="B1047929" s="12"/>
      <c r="Q1047929" s="33"/>
      <c r="R1047929" s="12"/>
    </row>
    <row r="1047930" spans="1:18">
      <c r="A1047930" s="33"/>
      <c r="B1047930" s="12"/>
      <c r="Q1047930" s="33"/>
      <c r="R1047930" s="12"/>
    </row>
    <row r="1047931" spans="1:18">
      <c r="A1047931" s="33"/>
      <c r="B1047931" s="12"/>
      <c r="Q1047931" s="33"/>
      <c r="R1047931" s="12"/>
    </row>
    <row r="1047932" spans="1:18">
      <c r="A1047932" s="33"/>
      <c r="B1047932" s="12"/>
      <c r="Q1047932" s="33"/>
      <c r="R1047932" s="12"/>
    </row>
    <row r="1047933" spans="1:18">
      <c r="A1047933" s="33"/>
      <c r="B1047933" s="12"/>
      <c r="Q1047933" s="33"/>
      <c r="R1047933" s="12"/>
    </row>
    <row r="1047934" spans="1:18">
      <c r="A1047934" s="33"/>
      <c r="B1047934" s="12"/>
      <c r="Q1047934" s="33"/>
      <c r="R1047934" s="12"/>
    </row>
    <row r="1047935" spans="1:18">
      <c r="A1047935" s="33"/>
      <c r="B1047935" s="12"/>
      <c r="Q1047935" s="33"/>
      <c r="R1047935" s="12"/>
    </row>
    <row r="1047936" spans="1:18">
      <c r="A1047936" s="33"/>
      <c r="B1047936" s="12"/>
      <c r="Q1047936" s="33"/>
      <c r="R1047936" s="12"/>
    </row>
    <row r="1047937" spans="1:18">
      <c r="A1047937" s="33"/>
      <c r="B1047937" s="12"/>
      <c r="Q1047937" s="33"/>
      <c r="R1047937" s="12"/>
    </row>
    <row r="1047938" spans="1:18">
      <c r="A1047938" s="33"/>
      <c r="B1047938" s="12"/>
      <c r="Q1047938" s="33"/>
      <c r="R1047938" s="12"/>
    </row>
    <row r="1047939" spans="1:18">
      <c r="A1047939" s="33"/>
      <c r="B1047939" s="12"/>
      <c r="Q1047939" s="33"/>
      <c r="R1047939" s="12"/>
    </row>
    <row r="1047940" spans="1:18">
      <c r="A1047940" s="33"/>
      <c r="B1047940" s="12"/>
      <c r="Q1047940" s="33"/>
      <c r="R1047940" s="12"/>
    </row>
    <row r="1047941" spans="1:18">
      <c r="A1047941" s="33"/>
      <c r="B1047941" s="12"/>
      <c r="Q1047941" s="33"/>
      <c r="R1047941" s="12"/>
    </row>
    <row r="1047942" spans="1:18">
      <c r="A1047942" s="33"/>
      <c r="B1047942" s="12"/>
      <c r="Q1047942" s="33"/>
      <c r="R1047942" s="12"/>
    </row>
    <row r="1047943" spans="1:18">
      <c r="A1047943" s="33"/>
      <c r="B1047943" s="12"/>
      <c r="Q1047943" s="33"/>
      <c r="R1047943" s="12"/>
    </row>
    <row r="1047944" spans="1:18">
      <c r="A1047944" s="33"/>
      <c r="B1047944" s="12"/>
      <c r="Q1047944" s="33"/>
      <c r="R1047944" s="12"/>
    </row>
    <row r="1047945" spans="1:18">
      <c r="A1047945" s="33"/>
      <c r="B1047945" s="12"/>
      <c r="Q1047945" s="33"/>
      <c r="R1047945" s="12"/>
    </row>
    <row r="1047946" spans="1:18">
      <c r="A1047946" s="33"/>
      <c r="B1047946" s="12"/>
      <c r="Q1047946" s="33"/>
      <c r="R1047946" s="12"/>
    </row>
    <row r="1047947" spans="1:18">
      <c r="A1047947" s="33"/>
      <c r="B1047947" s="12"/>
      <c r="Q1047947" s="33"/>
      <c r="R1047947" s="12"/>
    </row>
    <row r="1047948" spans="1:18">
      <c r="A1047948" s="33"/>
      <c r="B1047948" s="12"/>
      <c r="Q1047948" s="33"/>
      <c r="R1047948" s="12"/>
    </row>
    <row r="1047949" spans="1:18">
      <c r="A1047949" s="33"/>
      <c r="B1047949" s="12"/>
      <c r="Q1047949" s="33"/>
      <c r="R1047949" s="12"/>
    </row>
    <row r="1047950" spans="1:18">
      <c r="A1047950" s="33"/>
      <c r="B1047950" s="12"/>
      <c r="Q1047950" s="33"/>
      <c r="R1047950" s="12"/>
    </row>
    <row r="1047951" spans="1:18">
      <c r="A1047951" s="33"/>
      <c r="B1047951" s="12"/>
      <c r="Q1047951" s="33"/>
      <c r="R1047951" s="12"/>
    </row>
    <row r="1047952" spans="1:18">
      <c r="A1047952" s="33"/>
      <c r="B1047952" s="12"/>
      <c r="Q1047952" s="33"/>
      <c r="R1047952" s="12"/>
    </row>
    <row r="1047953" spans="1:18">
      <c r="A1047953" s="33"/>
      <c r="B1047953" s="12"/>
      <c r="Q1047953" s="33"/>
      <c r="R1047953" s="12"/>
    </row>
    <row r="1047954" spans="1:18">
      <c r="A1047954" s="33"/>
      <c r="B1047954" s="12"/>
      <c r="Q1047954" s="33"/>
      <c r="R1047954" s="12"/>
    </row>
    <row r="1047955" spans="1:18">
      <c r="A1047955" s="33"/>
      <c r="B1047955" s="12"/>
      <c r="Q1047955" s="33"/>
      <c r="R1047955" s="12"/>
    </row>
    <row r="1047956" spans="1:18">
      <c r="A1047956" s="33"/>
      <c r="B1047956" s="12"/>
      <c r="Q1047956" s="33"/>
      <c r="R1047956" s="12"/>
    </row>
    <row r="1047957" spans="1:18">
      <c r="A1047957" s="33"/>
      <c r="B1047957" s="12"/>
      <c r="Q1047957" s="33"/>
      <c r="R1047957" s="12"/>
    </row>
    <row r="1047958" spans="1:18">
      <c r="A1047958" s="33"/>
      <c r="B1047958" s="12"/>
      <c r="Q1047958" s="33"/>
      <c r="R1047958" s="12"/>
    </row>
    <row r="1047959" spans="1:18">
      <c r="A1047959" s="33"/>
      <c r="B1047959" s="12"/>
      <c r="Q1047959" s="33"/>
      <c r="R1047959" s="12"/>
    </row>
    <row r="1047960" spans="1:18">
      <c r="A1047960" s="33"/>
      <c r="B1047960" s="12"/>
      <c r="Q1047960" s="33"/>
      <c r="R1047960" s="12"/>
    </row>
    <row r="1047961" spans="1:18">
      <c r="A1047961" s="33"/>
      <c r="B1047961" s="12"/>
      <c r="Q1047961" s="33"/>
      <c r="R1047961" s="12"/>
    </row>
    <row r="1047962" spans="1:18">
      <c r="A1047962" s="33"/>
      <c r="B1047962" s="12"/>
      <c r="Q1047962" s="33"/>
      <c r="R1047962" s="12"/>
    </row>
    <row r="1047963" spans="1:18">
      <c r="A1047963" s="33"/>
      <c r="B1047963" s="12"/>
      <c r="Q1047963" s="33"/>
      <c r="R1047963" s="12"/>
    </row>
    <row r="1047964" spans="1:18">
      <c r="A1047964" s="33"/>
      <c r="B1047964" s="12"/>
      <c r="Q1047964" s="33"/>
      <c r="R1047964" s="12"/>
    </row>
    <row r="1047965" spans="1:18">
      <c r="A1047965" s="33"/>
      <c r="B1047965" s="12"/>
      <c r="Q1047965" s="33"/>
      <c r="R1047965" s="12"/>
    </row>
    <row r="1047966" spans="1:18">
      <c r="A1047966" s="33"/>
      <c r="B1047966" s="12"/>
      <c r="Q1047966" s="33"/>
      <c r="R1047966" s="12"/>
    </row>
    <row r="1047967" spans="1:18">
      <c r="A1047967" s="33"/>
      <c r="B1047967" s="12"/>
      <c r="Q1047967" s="33"/>
      <c r="R1047967" s="12"/>
    </row>
    <row r="1047968" spans="1:18">
      <c r="A1047968" s="33"/>
      <c r="B1047968" s="12"/>
      <c r="Q1047968" s="33"/>
      <c r="R1047968" s="12"/>
    </row>
    <row r="1047969" spans="1:18">
      <c r="A1047969" s="33"/>
      <c r="B1047969" s="12"/>
      <c r="Q1047969" s="33"/>
      <c r="R1047969" s="12"/>
    </row>
    <row r="1047970" spans="1:18">
      <c r="A1047970" s="33"/>
      <c r="B1047970" s="12"/>
      <c r="Q1047970" s="33"/>
      <c r="R1047970" s="12"/>
    </row>
    <row r="1047971" spans="1:18">
      <c r="A1047971" s="33"/>
      <c r="B1047971" s="12"/>
      <c r="Q1047971" s="33"/>
      <c r="R1047971" s="12"/>
    </row>
    <row r="1047972" spans="1:18">
      <c r="A1047972" s="33"/>
      <c r="B1047972" s="12"/>
      <c r="Q1047972" s="33"/>
      <c r="R1047972" s="12"/>
    </row>
    <row r="1047973" spans="1:18">
      <c r="A1047973" s="33"/>
      <c r="B1047973" s="12"/>
      <c r="Q1047973" s="33"/>
      <c r="R1047973" s="12"/>
    </row>
    <row r="1047974" spans="1:18">
      <c r="A1047974" s="33"/>
      <c r="B1047974" s="12"/>
      <c r="Q1047974" s="33"/>
      <c r="R1047974" s="12"/>
    </row>
    <row r="1047975" spans="1:18">
      <c r="A1047975" s="33"/>
      <c r="B1047975" s="12"/>
      <c r="Q1047975" s="33"/>
      <c r="R1047975" s="12"/>
    </row>
    <row r="1047976" spans="1:18">
      <c r="A1047976" s="33"/>
      <c r="B1047976" s="12"/>
      <c r="Q1047976" s="33"/>
      <c r="R1047976" s="12"/>
    </row>
    <row r="1047977" spans="1:18">
      <c r="A1047977" s="33"/>
      <c r="B1047977" s="12"/>
      <c r="Q1047977" s="33"/>
      <c r="R1047977" s="12"/>
    </row>
    <row r="1047978" spans="1:18">
      <c r="A1047978" s="33"/>
      <c r="B1047978" s="12"/>
      <c r="Q1047978" s="33"/>
      <c r="R1047978" s="12"/>
    </row>
    <row r="1047979" spans="1:18">
      <c r="A1047979" s="33"/>
      <c r="B1047979" s="12"/>
      <c r="Q1047979" s="33"/>
      <c r="R1047979" s="12"/>
    </row>
    <row r="1047980" spans="1:18">
      <c r="A1047980" s="33"/>
      <c r="B1047980" s="12"/>
      <c r="Q1047980" s="33"/>
      <c r="R1047980" s="12"/>
    </row>
    <row r="1047981" spans="1:18">
      <c r="A1047981" s="33"/>
      <c r="B1047981" s="12"/>
      <c r="Q1047981" s="33"/>
      <c r="R1047981" s="12"/>
    </row>
    <row r="1047982" spans="1:18">
      <c r="A1047982" s="33"/>
      <c r="B1047982" s="12"/>
      <c r="Q1047982" s="33"/>
      <c r="R1047982" s="12"/>
    </row>
    <row r="1047983" spans="1:18">
      <c r="A1047983" s="33"/>
      <c r="B1047983" s="12"/>
      <c r="Q1047983" s="33"/>
      <c r="R1047983" s="12"/>
    </row>
    <row r="1047984" spans="1:18">
      <c r="A1047984" s="33"/>
      <c r="B1047984" s="12"/>
      <c r="Q1047984" s="33"/>
      <c r="R1047984" s="12"/>
    </row>
    <row r="1047985" spans="1:18">
      <c r="A1047985" s="33"/>
      <c r="B1047985" s="12"/>
      <c r="Q1047985" s="33"/>
      <c r="R1047985" s="12"/>
    </row>
    <row r="1047986" spans="1:18">
      <c r="A1047986" s="33"/>
      <c r="B1047986" s="12"/>
      <c r="Q1047986" s="33"/>
      <c r="R1047986" s="12"/>
    </row>
    <row r="1047987" spans="1:18">
      <c r="A1047987" s="33"/>
      <c r="B1047987" s="12"/>
      <c r="Q1047987" s="33"/>
      <c r="R1047987" s="12"/>
    </row>
    <row r="1047988" spans="1:18">
      <c r="A1047988" s="33"/>
      <c r="B1047988" s="12"/>
      <c r="Q1047988" s="33"/>
      <c r="R1047988" s="12"/>
    </row>
    <row r="1047989" spans="1:18">
      <c r="A1047989" s="33"/>
      <c r="B1047989" s="12"/>
      <c r="Q1047989" s="33"/>
      <c r="R1047989" s="12"/>
    </row>
    <row r="1047990" spans="1:18">
      <c r="A1047990" s="33"/>
      <c r="B1047990" s="12"/>
      <c r="Q1047990" s="33"/>
      <c r="R1047990" s="12"/>
    </row>
    <row r="1047991" spans="1:18">
      <c r="A1047991" s="33"/>
      <c r="B1047991" s="12"/>
      <c r="Q1047991" s="33"/>
      <c r="R1047991" s="12"/>
    </row>
    <row r="1047992" spans="1:18">
      <c r="A1047992" s="33"/>
      <c r="B1047992" s="12"/>
      <c r="Q1047992" s="33"/>
      <c r="R1047992" s="12"/>
    </row>
    <row r="1047993" spans="1:18">
      <c r="A1047993" s="33"/>
      <c r="B1047993" s="12"/>
      <c r="Q1047993" s="33"/>
      <c r="R1047993" s="12"/>
    </row>
    <row r="1047994" spans="1:18">
      <c r="A1047994" s="33"/>
      <c r="B1047994" s="12"/>
      <c r="Q1047994" s="33"/>
      <c r="R1047994" s="12"/>
    </row>
    <row r="1047995" spans="1:18">
      <c r="A1047995" s="33"/>
      <c r="B1047995" s="12"/>
      <c r="Q1047995" s="33"/>
      <c r="R1047995" s="12"/>
    </row>
    <row r="1047996" spans="1:18">
      <c r="A1047996" s="33"/>
      <c r="B1047996" s="12"/>
      <c r="Q1047996" s="33"/>
      <c r="R1047996" s="12"/>
    </row>
    <row r="1047997" spans="1:18">
      <c r="A1047997" s="33"/>
      <c r="B1047997" s="12"/>
      <c r="Q1047997" s="33"/>
      <c r="R1047997" s="12"/>
    </row>
    <row r="1047998" spans="1:18">
      <c r="A1047998" s="33"/>
      <c r="B1047998" s="12"/>
      <c r="Q1047998" s="33"/>
      <c r="R1047998" s="12"/>
    </row>
    <row r="1047999" spans="1:18">
      <c r="A1047999" s="33"/>
      <c r="B1047999" s="12"/>
      <c r="Q1047999" s="33"/>
      <c r="R1047999" s="12"/>
    </row>
    <row r="1048000" spans="1:18">
      <c r="A1048000" s="33"/>
      <c r="B1048000" s="12"/>
      <c r="Q1048000" s="33"/>
      <c r="R1048000" s="12"/>
    </row>
    <row r="1048001" spans="1:18">
      <c r="A1048001" s="33"/>
      <c r="B1048001" s="12"/>
      <c r="Q1048001" s="33"/>
      <c r="R1048001" s="12"/>
    </row>
    <row r="1048002" spans="1:18">
      <c r="A1048002" s="33"/>
      <c r="B1048002" s="12"/>
      <c r="Q1048002" s="33"/>
      <c r="R1048002" s="12"/>
    </row>
    <row r="1048003" spans="1:18">
      <c r="A1048003" s="33"/>
      <c r="B1048003" s="12"/>
      <c r="Q1048003" s="33"/>
      <c r="R1048003" s="12"/>
    </row>
    <row r="1048004" spans="1:18">
      <c r="A1048004" s="33"/>
      <c r="B1048004" s="12"/>
      <c r="Q1048004" s="33"/>
      <c r="R1048004" s="12"/>
    </row>
    <row r="1048005" spans="1:18">
      <c r="A1048005" s="33"/>
      <c r="B1048005" s="12"/>
      <c r="Q1048005" s="33"/>
      <c r="R1048005" s="12"/>
    </row>
    <row r="1048006" spans="1:18">
      <c r="A1048006" s="33"/>
      <c r="B1048006" s="12"/>
      <c r="Q1048006" s="33"/>
      <c r="R1048006" s="12"/>
    </row>
    <row r="1048007" spans="1:18">
      <c r="A1048007" s="33"/>
      <c r="B1048007" s="12"/>
      <c r="Q1048007" s="33"/>
      <c r="R1048007" s="12"/>
    </row>
    <row r="1048008" spans="1:18">
      <c r="A1048008" s="33"/>
      <c r="B1048008" s="12"/>
      <c r="Q1048008" s="33"/>
      <c r="R1048008" s="12"/>
    </row>
    <row r="1048009" spans="1:18">
      <c r="A1048009" s="33"/>
      <c r="B1048009" s="12"/>
      <c r="Q1048009" s="33"/>
      <c r="R1048009" s="12"/>
    </row>
    <row r="1048010" spans="1:18">
      <c r="A1048010" s="33"/>
      <c r="B1048010" s="12"/>
      <c r="Q1048010" s="33"/>
      <c r="R1048010" s="12"/>
    </row>
    <row r="1048011" spans="1:18">
      <c r="A1048011" s="33"/>
      <c r="B1048011" s="12"/>
      <c r="Q1048011" s="33"/>
      <c r="R1048011" s="12"/>
    </row>
    <row r="1048012" spans="1:18">
      <c r="A1048012" s="33"/>
      <c r="B1048012" s="12"/>
      <c r="Q1048012" s="33"/>
      <c r="R1048012" s="12"/>
    </row>
    <row r="1048013" spans="1:18">
      <c r="A1048013" s="33"/>
      <c r="B1048013" s="12"/>
      <c r="Q1048013" s="33"/>
      <c r="R1048013" s="12"/>
    </row>
    <row r="1048014" spans="1:18">
      <c r="A1048014" s="33"/>
      <c r="B1048014" s="12"/>
      <c r="Q1048014" s="33"/>
      <c r="R1048014" s="12"/>
    </row>
    <row r="1048015" spans="1:18">
      <c r="A1048015" s="33"/>
      <c r="B1048015" s="12"/>
      <c r="Q1048015" s="33"/>
      <c r="R1048015" s="12"/>
    </row>
    <row r="1048016" spans="1:18">
      <c r="A1048016" s="33"/>
      <c r="B1048016" s="12"/>
      <c r="Q1048016" s="33"/>
      <c r="R1048016" s="12"/>
    </row>
    <row r="1048017" spans="1:18">
      <c r="A1048017" s="33"/>
      <c r="B1048017" s="12"/>
      <c r="Q1048017" s="33"/>
      <c r="R1048017" s="12"/>
    </row>
    <row r="1048018" spans="1:18">
      <c r="A1048018" s="33"/>
      <c r="B1048018" s="12"/>
      <c r="Q1048018" s="33"/>
      <c r="R1048018" s="12"/>
    </row>
    <row r="1048019" spans="1:18">
      <c r="A1048019" s="33"/>
      <c r="B1048019" s="12"/>
      <c r="Q1048019" s="33"/>
      <c r="R1048019" s="12"/>
    </row>
    <row r="1048020" spans="1:18">
      <c r="A1048020" s="33"/>
      <c r="B1048020" s="12"/>
      <c r="Q1048020" s="33"/>
      <c r="R1048020" s="12"/>
    </row>
    <row r="1048021" spans="1:18">
      <c r="A1048021" s="33"/>
      <c r="B1048021" s="12"/>
      <c r="Q1048021" s="33"/>
      <c r="R1048021" s="12"/>
    </row>
    <row r="1048022" spans="1:18">
      <c r="A1048022" s="33"/>
      <c r="B1048022" s="12"/>
      <c r="Q1048022" s="33"/>
      <c r="R1048022" s="12"/>
    </row>
    <row r="1048023" spans="1:18">
      <c r="A1048023" s="33"/>
      <c r="B1048023" s="12"/>
      <c r="Q1048023" s="33"/>
      <c r="R1048023" s="12"/>
    </row>
    <row r="1048024" spans="1:18">
      <c r="A1048024" s="33"/>
      <c r="B1048024" s="12"/>
      <c r="Q1048024" s="33"/>
      <c r="R1048024" s="12"/>
    </row>
    <row r="1048025" spans="1:18">
      <c r="A1048025" s="33"/>
      <c r="B1048025" s="12"/>
      <c r="Q1048025" s="33"/>
      <c r="R1048025" s="12"/>
    </row>
    <row r="1048026" spans="1:18">
      <c r="A1048026" s="33"/>
      <c r="B1048026" s="12"/>
      <c r="Q1048026" s="33"/>
      <c r="R1048026" s="12"/>
    </row>
    <row r="1048027" spans="1:18">
      <c r="A1048027" s="33"/>
      <c r="B1048027" s="12"/>
      <c r="Q1048027" s="33"/>
      <c r="R1048027" s="12"/>
    </row>
    <row r="1048028" spans="1:18">
      <c r="A1048028" s="33"/>
      <c r="B1048028" s="12"/>
      <c r="Q1048028" s="33"/>
      <c r="R1048028" s="12"/>
    </row>
    <row r="1048029" spans="1:18">
      <c r="A1048029" s="33"/>
      <c r="B1048029" s="12"/>
      <c r="Q1048029" s="33"/>
      <c r="R1048029" s="12"/>
    </row>
    <row r="1048030" spans="1:18">
      <c r="A1048030" s="33"/>
      <c r="B1048030" s="12"/>
      <c r="Q1048030" s="33"/>
      <c r="R1048030" s="12"/>
    </row>
    <row r="1048031" spans="1:18">
      <c r="A1048031" s="33"/>
      <c r="B1048031" s="12"/>
      <c r="Q1048031" s="33"/>
      <c r="R1048031" s="12"/>
    </row>
    <row r="1048032" spans="1:18">
      <c r="A1048032" s="33"/>
      <c r="B1048032" s="12"/>
      <c r="Q1048032" s="33"/>
      <c r="R1048032" s="12"/>
    </row>
    <row r="1048033" spans="1:18">
      <c r="A1048033" s="33"/>
      <c r="B1048033" s="12"/>
      <c r="Q1048033" s="33"/>
      <c r="R1048033" s="12"/>
    </row>
    <row r="1048034" spans="1:18">
      <c r="A1048034" s="33"/>
      <c r="B1048034" s="12"/>
      <c r="Q1048034" s="33"/>
      <c r="R1048034" s="12"/>
    </row>
    <row r="1048035" spans="1:18">
      <c r="A1048035" s="33"/>
      <c r="B1048035" s="12"/>
      <c r="Q1048035" s="33"/>
      <c r="R1048035" s="12"/>
    </row>
    <row r="1048036" spans="1:18">
      <c r="A1048036" s="33"/>
      <c r="B1048036" s="12"/>
      <c r="Q1048036" s="33"/>
      <c r="R1048036" s="12"/>
    </row>
    <row r="1048037" spans="1:18">
      <c r="A1048037" s="33"/>
      <c r="B1048037" s="12"/>
      <c r="Q1048037" s="33"/>
      <c r="R1048037" s="12"/>
    </row>
    <row r="1048038" spans="1:18">
      <c r="A1048038" s="33"/>
      <c r="B1048038" s="12"/>
      <c r="Q1048038" s="33"/>
      <c r="R1048038" s="12"/>
    </row>
    <row r="1048039" spans="1:18">
      <c r="A1048039" s="33"/>
      <c r="B1048039" s="12"/>
      <c r="Q1048039" s="33"/>
      <c r="R1048039" s="12"/>
    </row>
    <row r="1048040" spans="1:18">
      <c r="A1048040" s="33"/>
      <c r="B1048040" s="12"/>
      <c r="Q1048040" s="33"/>
      <c r="R1048040" s="12"/>
    </row>
    <row r="1048041" spans="1:18">
      <c r="A1048041" s="33"/>
      <c r="B1048041" s="12"/>
      <c r="Q1048041" s="33"/>
      <c r="R1048041" s="12"/>
    </row>
    <row r="1048042" spans="1:18">
      <c r="A1048042" s="33"/>
      <c r="B1048042" s="12"/>
      <c r="Q1048042" s="33"/>
      <c r="R1048042" s="12"/>
    </row>
    <row r="1048043" spans="1:18">
      <c r="A1048043" s="33"/>
      <c r="B1048043" s="12"/>
      <c r="Q1048043" s="33"/>
      <c r="R1048043" s="12"/>
    </row>
    <row r="1048044" spans="1:18">
      <c r="A1048044" s="33"/>
      <c r="B1048044" s="12"/>
      <c r="Q1048044" s="33"/>
      <c r="R1048044" s="12"/>
    </row>
    <row r="1048045" spans="1:18">
      <c r="A1048045" s="33"/>
      <c r="B1048045" s="12"/>
      <c r="Q1048045" s="33"/>
      <c r="R1048045" s="12"/>
    </row>
    <row r="1048046" spans="1:18">
      <c r="A1048046" s="33"/>
      <c r="B1048046" s="12"/>
      <c r="Q1048046" s="33"/>
      <c r="R1048046" s="12"/>
    </row>
    <row r="1048047" spans="1:18">
      <c r="A1048047" s="33"/>
      <c r="B1048047" s="12"/>
      <c r="Q1048047" s="33"/>
      <c r="R1048047" s="12"/>
    </row>
    <row r="1048048" spans="1:18">
      <c r="A1048048" s="33"/>
      <c r="B1048048" s="12"/>
      <c r="Q1048048" s="33"/>
      <c r="R1048048" s="12"/>
    </row>
    <row r="1048049" spans="1:18">
      <c r="A1048049" s="33"/>
      <c r="B1048049" s="12"/>
      <c r="Q1048049" s="33"/>
      <c r="R1048049" s="12"/>
    </row>
    <row r="1048050" spans="1:18">
      <c r="A1048050" s="33"/>
      <c r="B1048050" s="12"/>
      <c r="Q1048050" s="33"/>
      <c r="R1048050" s="12"/>
    </row>
    <row r="1048051" spans="1:18">
      <c r="A1048051" s="33"/>
      <c r="B1048051" s="12"/>
      <c r="Q1048051" s="33"/>
      <c r="R1048051" s="12"/>
    </row>
    <row r="1048052" spans="1:18">
      <c r="A1048052" s="33"/>
      <c r="B1048052" s="12"/>
      <c r="Q1048052" s="33"/>
      <c r="R1048052" s="12"/>
    </row>
    <row r="1048053" spans="1:18">
      <c r="A1048053" s="33"/>
      <c r="B1048053" s="12"/>
      <c r="Q1048053" s="33"/>
      <c r="R1048053" s="12"/>
    </row>
    <row r="1048054" spans="1:18">
      <c r="A1048054" s="33"/>
      <c r="B1048054" s="12"/>
      <c r="Q1048054" s="33"/>
      <c r="R1048054" s="12"/>
    </row>
    <row r="1048055" spans="1:18">
      <c r="A1048055" s="33"/>
      <c r="B1048055" s="12"/>
      <c r="Q1048055" s="33"/>
      <c r="R1048055" s="12"/>
    </row>
    <row r="1048056" spans="1:18">
      <c r="A1048056" s="33"/>
      <c r="B1048056" s="12"/>
      <c r="Q1048056" s="33"/>
      <c r="R1048056" s="12"/>
    </row>
    <row r="1048057" spans="1:18">
      <c r="A1048057" s="33"/>
      <c r="B1048057" s="12"/>
      <c r="Q1048057" s="33"/>
      <c r="R1048057" s="12"/>
    </row>
    <row r="1048058" spans="1:18">
      <c r="A1048058" s="33"/>
      <c r="B1048058" s="12"/>
      <c r="Q1048058" s="33"/>
      <c r="R1048058" s="12"/>
    </row>
    <row r="1048059" spans="1:18">
      <c r="A1048059" s="33"/>
      <c r="B1048059" s="12"/>
      <c r="Q1048059" s="33"/>
      <c r="R1048059" s="12"/>
    </row>
    <row r="1048060" spans="1:18">
      <c r="A1048060" s="33"/>
      <c r="B1048060" s="12"/>
      <c r="Q1048060" s="33"/>
      <c r="R1048060" s="12"/>
    </row>
    <row r="1048061" spans="1:18">
      <c r="A1048061" s="33"/>
      <c r="B1048061" s="12"/>
      <c r="Q1048061" s="33"/>
      <c r="R1048061" s="12"/>
    </row>
    <row r="1048062" spans="1:18">
      <c r="A1048062" s="33"/>
      <c r="B1048062" s="12"/>
      <c r="Q1048062" s="33"/>
      <c r="R1048062" s="12"/>
    </row>
    <row r="1048063" spans="1:18">
      <c r="A1048063" s="33"/>
      <c r="B1048063" s="12"/>
      <c r="Q1048063" s="33"/>
      <c r="R1048063" s="12"/>
    </row>
    <row r="1048064" spans="1:18">
      <c r="A1048064" s="33"/>
      <c r="B1048064" s="12"/>
      <c r="Q1048064" s="33"/>
      <c r="R1048064" s="12"/>
    </row>
    <row r="1048065" spans="1:18">
      <c r="A1048065" s="33"/>
      <c r="B1048065" s="12"/>
      <c r="Q1048065" s="33"/>
      <c r="R1048065" s="12"/>
    </row>
    <row r="1048066" spans="1:18">
      <c r="A1048066" s="33"/>
      <c r="B1048066" s="12"/>
      <c r="Q1048066" s="33"/>
      <c r="R1048066" s="12"/>
    </row>
    <row r="1048067" spans="1:18">
      <c r="A1048067" s="33"/>
      <c r="B1048067" s="12"/>
      <c r="Q1048067" s="33"/>
      <c r="R1048067" s="12"/>
    </row>
    <row r="1048068" spans="1:18">
      <c r="A1048068" s="33"/>
      <c r="B1048068" s="12"/>
      <c r="Q1048068" s="33"/>
      <c r="R1048068" s="12"/>
    </row>
    <row r="1048069" spans="1:18">
      <c r="A1048069" s="33"/>
      <c r="B1048069" s="12"/>
      <c r="Q1048069" s="33"/>
      <c r="R1048069" s="12"/>
    </row>
    <row r="1048070" spans="1:18">
      <c r="A1048070" s="33"/>
      <c r="B1048070" s="12"/>
      <c r="Q1048070" s="33"/>
      <c r="R1048070" s="12"/>
    </row>
    <row r="1048071" spans="1:18">
      <c r="A1048071" s="33"/>
      <c r="B1048071" s="12"/>
      <c r="Q1048071" s="33"/>
      <c r="R1048071" s="12"/>
    </row>
    <row r="1048072" spans="1:18">
      <c r="A1048072" s="33"/>
      <c r="B1048072" s="12"/>
      <c r="Q1048072" s="33"/>
      <c r="R1048072" s="12"/>
    </row>
    <row r="1048073" spans="1:18">
      <c r="A1048073" s="33"/>
      <c r="B1048073" s="12"/>
      <c r="Q1048073" s="33"/>
      <c r="R1048073" s="12"/>
    </row>
    <row r="1048074" spans="1:18">
      <c r="A1048074" s="33"/>
      <c r="B1048074" s="12"/>
      <c r="Q1048074" s="33"/>
      <c r="R1048074" s="12"/>
    </row>
    <row r="1048075" spans="1:18">
      <c r="A1048075" s="33"/>
      <c r="B1048075" s="12"/>
      <c r="Q1048075" s="33"/>
      <c r="R1048075" s="12"/>
    </row>
    <row r="1048076" spans="1:18">
      <c r="A1048076" s="33"/>
      <c r="B1048076" s="12"/>
      <c r="Q1048076" s="33"/>
      <c r="R1048076" s="12"/>
    </row>
    <row r="1048077" spans="1:18">
      <c r="A1048077" s="33"/>
      <c r="B1048077" s="12"/>
      <c r="Q1048077" s="33"/>
      <c r="R1048077" s="12"/>
    </row>
    <row r="1048078" spans="1:18">
      <c r="A1048078" s="33"/>
      <c r="B1048078" s="12"/>
      <c r="Q1048078" s="33"/>
      <c r="R1048078" s="12"/>
    </row>
    <row r="1048079" spans="1:18">
      <c r="A1048079" s="33"/>
      <c r="B1048079" s="12"/>
      <c r="Q1048079" s="33"/>
      <c r="R1048079" s="12"/>
    </row>
    <row r="1048080" spans="1:18">
      <c r="A1048080" s="33"/>
      <c r="B1048080" s="12"/>
      <c r="Q1048080" s="33"/>
      <c r="R1048080" s="12"/>
    </row>
    <row r="1048081" spans="1:18">
      <c r="A1048081" s="33"/>
      <c r="B1048081" s="12"/>
      <c r="Q1048081" s="33"/>
      <c r="R1048081" s="12"/>
    </row>
    <row r="1048082" spans="1:18">
      <c r="A1048082" s="33"/>
      <c r="B1048082" s="12"/>
      <c r="Q1048082" s="33"/>
      <c r="R1048082" s="12"/>
    </row>
    <row r="1048083" spans="1:18">
      <c r="A1048083" s="33"/>
      <c r="B1048083" s="12"/>
      <c r="Q1048083" s="33"/>
      <c r="R1048083" s="12"/>
    </row>
    <row r="1048084" spans="1:18">
      <c r="A1048084" s="33"/>
      <c r="B1048084" s="12"/>
      <c r="Q1048084" s="33"/>
      <c r="R1048084" s="12"/>
    </row>
    <row r="1048085" spans="1:18">
      <c r="A1048085" s="33"/>
      <c r="B1048085" s="12"/>
      <c r="Q1048085" s="33"/>
      <c r="R1048085" s="12"/>
    </row>
    <row r="1048086" spans="1:18">
      <c r="A1048086" s="33"/>
      <c r="B1048086" s="12"/>
      <c r="Q1048086" s="33"/>
      <c r="R1048086" s="12"/>
    </row>
    <row r="1048087" spans="1:18">
      <c r="A1048087" s="33"/>
      <c r="B1048087" s="12"/>
      <c r="Q1048087" s="33"/>
      <c r="R1048087" s="12"/>
    </row>
    <row r="1048088" spans="1:18">
      <c r="A1048088" s="33"/>
      <c r="B1048088" s="12"/>
      <c r="Q1048088" s="33"/>
      <c r="R1048088" s="12"/>
    </row>
    <row r="1048089" spans="1:18">
      <c r="A1048089" s="33"/>
      <c r="B1048089" s="12"/>
      <c r="Q1048089" s="33"/>
      <c r="R1048089" s="12"/>
    </row>
    <row r="1048090" spans="1:18">
      <c r="A1048090" s="33"/>
      <c r="B1048090" s="12"/>
      <c r="Q1048090" s="33"/>
      <c r="R1048090" s="12"/>
    </row>
    <row r="1048091" spans="1:18">
      <c r="A1048091" s="33"/>
      <c r="B1048091" s="12"/>
      <c r="Q1048091" s="33"/>
      <c r="R1048091" s="12"/>
    </row>
    <row r="1048092" spans="1:18">
      <c r="A1048092" s="33"/>
      <c r="B1048092" s="12"/>
      <c r="Q1048092" s="33"/>
      <c r="R1048092" s="12"/>
    </row>
    <row r="1048093" spans="1:18">
      <c r="A1048093" s="33"/>
      <c r="B1048093" s="12"/>
      <c r="Q1048093" s="33"/>
      <c r="R1048093" s="12"/>
    </row>
    <row r="1048094" spans="1:18">
      <c r="A1048094" s="33"/>
      <c r="B1048094" s="12"/>
      <c r="Q1048094" s="33"/>
      <c r="R1048094" s="12"/>
    </row>
    <row r="1048095" spans="1:18">
      <c r="A1048095" s="33"/>
      <c r="B1048095" s="12"/>
      <c r="Q1048095" s="33"/>
      <c r="R1048095" s="12"/>
    </row>
    <row r="1048096" spans="1:18">
      <c r="A1048096" s="33"/>
      <c r="B1048096" s="12"/>
      <c r="Q1048096" s="33"/>
      <c r="R1048096" s="12"/>
    </row>
    <row r="1048097" spans="1:18">
      <c r="A1048097" s="33"/>
      <c r="B1048097" s="12"/>
      <c r="Q1048097" s="33"/>
      <c r="R1048097" s="12"/>
    </row>
    <row r="1048098" spans="1:18">
      <c r="A1048098" s="33"/>
      <c r="B1048098" s="12"/>
      <c r="Q1048098" s="33"/>
      <c r="R1048098" s="12"/>
    </row>
    <row r="1048099" spans="1:18">
      <c r="A1048099" s="33"/>
      <c r="B1048099" s="12"/>
      <c r="Q1048099" s="33"/>
      <c r="R1048099" s="12"/>
    </row>
    <row r="1048100" spans="1:18">
      <c r="A1048100" s="33"/>
      <c r="B1048100" s="12"/>
      <c r="Q1048100" s="33"/>
      <c r="R1048100" s="12"/>
    </row>
    <row r="1048101" spans="1:18">
      <c r="A1048101" s="33"/>
      <c r="B1048101" s="12"/>
      <c r="Q1048101" s="33"/>
      <c r="R1048101" s="12"/>
    </row>
    <row r="1048102" spans="1:18">
      <c r="A1048102" s="33"/>
      <c r="B1048102" s="12"/>
      <c r="Q1048102" s="33"/>
      <c r="R1048102" s="12"/>
    </row>
    <row r="1048103" spans="1:18">
      <c r="A1048103" s="33"/>
      <c r="B1048103" s="12"/>
      <c r="Q1048103" s="33"/>
      <c r="R1048103" s="12"/>
    </row>
    <row r="1048104" spans="1:18">
      <c r="A1048104" s="33"/>
      <c r="B1048104" s="12"/>
      <c r="Q1048104" s="33"/>
      <c r="R1048104" s="12"/>
    </row>
    <row r="1048105" spans="1:18">
      <c r="A1048105" s="33"/>
      <c r="B1048105" s="12"/>
      <c r="Q1048105" s="33"/>
      <c r="R1048105" s="12"/>
    </row>
    <row r="1048106" spans="1:18">
      <c r="A1048106" s="33"/>
      <c r="B1048106" s="12"/>
      <c r="Q1048106" s="33"/>
      <c r="R1048106" s="12"/>
    </row>
    <row r="1048107" spans="1:18">
      <c r="A1048107" s="33"/>
      <c r="B1048107" s="12"/>
      <c r="Q1048107" s="33"/>
      <c r="R1048107" s="12"/>
    </row>
    <row r="1048108" spans="1:18">
      <c r="A1048108" s="33"/>
      <c r="B1048108" s="12"/>
      <c r="Q1048108" s="33"/>
      <c r="R1048108" s="12"/>
    </row>
    <row r="1048109" spans="1:18">
      <c r="A1048109" s="33"/>
      <c r="B1048109" s="12"/>
      <c r="Q1048109" s="33"/>
      <c r="R1048109" s="12"/>
    </row>
    <row r="1048110" spans="1:18">
      <c r="A1048110" s="33"/>
      <c r="B1048110" s="12"/>
      <c r="Q1048110" s="33"/>
      <c r="R1048110" s="12"/>
    </row>
    <row r="1048111" spans="1:18">
      <c r="A1048111" s="33"/>
      <c r="B1048111" s="12"/>
      <c r="Q1048111" s="33"/>
      <c r="R1048111" s="12"/>
    </row>
    <row r="1048112" spans="1:18">
      <c r="A1048112" s="33"/>
      <c r="B1048112" s="12"/>
      <c r="Q1048112" s="33"/>
      <c r="R1048112" s="12"/>
    </row>
    <row r="1048113" spans="1:18">
      <c r="A1048113" s="33"/>
      <c r="B1048113" s="12"/>
      <c r="Q1048113" s="33"/>
      <c r="R1048113" s="12"/>
    </row>
    <row r="1048114" spans="1:18">
      <c r="A1048114" s="33"/>
      <c r="B1048114" s="12"/>
      <c r="Q1048114" s="33"/>
      <c r="R1048114" s="12"/>
    </row>
    <row r="1048115" spans="1:18">
      <c r="A1048115" s="33"/>
      <c r="B1048115" s="12"/>
      <c r="Q1048115" s="33"/>
      <c r="R1048115" s="12"/>
    </row>
    <row r="1048116" spans="1:18">
      <c r="A1048116" s="33"/>
      <c r="B1048116" s="12"/>
      <c r="Q1048116" s="33"/>
      <c r="R1048116" s="12"/>
    </row>
    <row r="1048117" spans="1:18">
      <c r="A1048117" s="33"/>
      <c r="B1048117" s="12"/>
      <c r="Q1048117" s="33"/>
      <c r="R1048117" s="12"/>
    </row>
    <row r="1048118" spans="1:18">
      <c r="A1048118" s="33"/>
      <c r="B1048118" s="12"/>
      <c r="Q1048118" s="33"/>
      <c r="R1048118" s="12"/>
    </row>
    <row r="1048119" spans="1:18">
      <c r="A1048119" s="33"/>
      <c r="B1048119" s="12"/>
      <c r="Q1048119" s="33"/>
      <c r="R1048119" s="12"/>
    </row>
    <row r="1048120" spans="1:18">
      <c r="A1048120" s="33"/>
      <c r="B1048120" s="12"/>
      <c r="Q1048120" s="33"/>
      <c r="R1048120" s="12"/>
    </row>
    <row r="1048121" spans="1:18">
      <c r="A1048121" s="33"/>
      <c r="B1048121" s="12"/>
      <c r="Q1048121" s="33"/>
      <c r="R1048121" s="12"/>
    </row>
    <row r="1048122" spans="1:18">
      <c r="A1048122" s="33"/>
      <c r="B1048122" s="12"/>
      <c r="Q1048122" s="33"/>
      <c r="R1048122" s="12"/>
    </row>
    <row r="1048123" spans="1:18">
      <c r="A1048123" s="33"/>
      <c r="B1048123" s="12"/>
      <c r="Q1048123" s="33"/>
      <c r="R1048123" s="12"/>
    </row>
    <row r="1048124" spans="1:18">
      <c r="A1048124" s="33"/>
      <c r="B1048124" s="12"/>
      <c r="Q1048124" s="33"/>
      <c r="R1048124" s="12"/>
    </row>
    <row r="1048125" spans="1:18">
      <c r="A1048125" s="33"/>
      <c r="B1048125" s="12"/>
      <c r="Q1048125" s="33"/>
      <c r="R1048125" s="12"/>
    </row>
    <row r="1048126" spans="1:18">
      <c r="A1048126" s="33"/>
      <c r="B1048126" s="12"/>
      <c r="Q1048126" s="33"/>
      <c r="R1048126" s="12"/>
    </row>
    <row r="1048127" spans="1:18">
      <c r="A1048127" s="33"/>
      <c r="B1048127" s="12"/>
      <c r="Q1048127" s="33"/>
      <c r="R1048127" s="12"/>
    </row>
    <row r="1048128" spans="1:18">
      <c r="A1048128" s="33"/>
      <c r="B1048128" s="12"/>
      <c r="Q1048128" s="33"/>
      <c r="R1048128" s="12"/>
    </row>
    <row r="1048129" spans="1:18">
      <c r="A1048129" s="33"/>
      <c r="B1048129" s="12"/>
      <c r="Q1048129" s="33"/>
      <c r="R1048129" s="12"/>
    </row>
    <row r="1048130" spans="1:18">
      <c r="A1048130" s="33"/>
      <c r="B1048130" s="12"/>
      <c r="Q1048130" s="33"/>
      <c r="R1048130" s="12"/>
    </row>
    <row r="1048131" spans="1:18">
      <c r="A1048131" s="33"/>
      <c r="B1048131" s="12"/>
      <c r="Q1048131" s="33"/>
      <c r="R1048131" s="12"/>
    </row>
    <row r="1048132" spans="1:18">
      <c r="A1048132" s="33"/>
      <c r="B1048132" s="12"/>
      <c r="Q1048132" s="33"/>
      <c r="R1048132" s="12"/>
    </row>
    <row r="1048133" spans="1:18">
      <c r="A1048133" s="33"/>
      <c r="B1048133" s="12"/>
      <c r="Q1048133" s="33"/>
      <c r="R1048133" s="12"/>
    </row>
    <row r="1048134" spans="1:18">
      <c r="A1048134" s="33"/>
      <c r="B1048134" s="12"/>
      <c r="Q1048134" s="33"/>
      <c r="R1048134" s="12"/>
    </row>
    <row r="1048135" spans="1:18">
      <c r="A1048135" s="33"/>
      <c r="B1048135" s="12"/>
      <c r="Q1048135" s="33"/>
      <c r="R1048135" s="12"/>
    </row>
    <row r="1048136" spans="1:18">
      <c r="A1048136" s="33"/>
      <c r="B1048136" s="12"/>
      <c r="Q1048136" s="33"/>
      <c r="R1048136" s="12"/>
    </row>
    <row r="1048137" spans="1:18">
      <c r="A1048137" s="33"/>
      <c r="B1048137" s="12"/>
      <c r="Q1048137" s="33"/>
      <c r="R1048137" s="12"/>
    </row>
    <row r="1048138" spans="1:18">
      <c r="A1048138" s="33"/>
      <c r="B1048138" s="12"/>
      <c r="Q1048138" s="33"/>
      <c r="R1048138" s="12"/>
    </row>
    <row r="1048139" spans="1:18">
      <c r="A1048139" s="33"/>
      <c r="B1048139" s="12"/>
      <c r="Q1048139" s="33"/>
      <c r="R1048139" s="12"/>
    </row>
    <row r="1048140" spans="1:18">
      <c r="A1048140" s="33"/>
      <c r="B1048140" s="12"/>
      <c r="Q1048140" s="33"/>
      <c r="R1048140" s="12"/>
    </row>
    <row r="1048141" spans="1:18">
      <c r="A1048141" s="33"/>
      <c r="B1048141" s="12"/>
      <c r="Q1048141" s="33"/>
      <c r="R1048141" s="12"/>
    </row>
    <row r="1048142" spans="1:18">
      <c r="A1048142" s="33"/>
      <c r="B1048142" s="12"/>
      <c r="Q1048142" s="33"/>
      <c r="R1048142" s="12"/>
    </row>
    <row r="1048143" spans="1:18">
      <c r="A1048143" s="33"/>
      <c r="B1048143" s="12"/>
      <c r="Q1048143" s="33"/>
      <c r="R1048143" s="12"/>
    </row>
    <row r="1048144" spans="1:18">
      <c r="A1048144" s="33"/>
      <c r="B1048144" s="12"/>
      <c r="Q1048144" s="33"/>
      <c r="R1048144" s="12"/>
    </row>
    <row r="1048145" spans="1:18">
      <c r="A1048145" s="33"/>
      <c r="B1048145" s="12"/>
      <c r="Q1048145" s="33"/>
      <c r="R1048145" s="12"/>
    </row>
    <row r="1048146" spans="1:18">
      <c r="A1048146" s="33"/>
      <c r="B1048146" s="12"/>
      <c r="Q1048146" s="33"/>
      <c r="R1048146" s="12"/>
    </row>
    <row r="1048147" spans="1:18">
      <c r="A1048147" s="33"/>
      <c r="B1048147" s="12"/>
      <c r="Q1048147" s="33"/>
      <c r="R1048147" s="12"/>
    </row>
    <row r="1048148" spans="1:18">
      <c r="A1048148" s="33"/>
      <c r="B1048148" s="12"/>
      <c r="Q1048148" s="33"/>
      <c r="R1048148" s="12"/>
    </row>
    <row r="1048149" spans="1:18">
      <c r="A1048149" s="33"/>
      <c r="B1048149" s="12"/>
      <c r="Q1048149" s="33"/>
      <c r="R1048149" s="12"/>
    </row>
    <row r="1048150" spans="1:18">
      <c r="A1048150" s="33"/>
      <c r="B1048150" s="12"/>
      <c r="Q1048150" s="33"/>
      <c r="R1048150" s="12"/>
    </row>
    <row r="1048151" spans="1:18">
      <c r="A1048151" s="33"/>
      <c r="B1048151" s="12"/>
      <c r="Q1048151" s="33"/>
      <c r="R1048151" s="12"/>
    </row>
    <row r="1048152" spans="1:18">
      <c r="A1048152" s="33"/>
      <c r="B1048152" s="12"/>
      <c r="Q1048152" s="33"/>
      <c r="R1048152" s="12"/>
    </row>
    <row r="1048153" spans="1:18">
      <c r="A1048153" s="33"/>
      <c r="B1048153" s="12"/>
      <c r="Q1048153" s="33"/>
      <c r="R1048153" s="12"/>
    </row>
    <row r="1048154" spans="1:18">
      <c r="A1048154" s="33"/>
      <c r="B1048154" s="12"/>
      <c r="Q1048154" s="33"/>
      <c r="R1048154" s="12"/>
    </row>
    <row r="1048155" spans="1:18">
      <c r="A1048155" s="33"/>
      <c r="B1048155" s="12"/>
      <c r="Q1048155" s="33"/>
      <c r="R1048155" s="12"/>
    </row>
    <row r="1048156" spans="1:18">
      <c r="A1048156" s="33"/>
      <c r="B1048156" s="12"/>
      <c r="Q1048156" s="33"/>
      <c r="R1048156" s="12"/>
    </row>
    <row r="1048157" spans="1:18">
      <c r="A1048157" s="33"/>
      <c r="B1048157" s="12"/>
      <c r="Q1048157" s="33"/>
      <c r="R1048157" s="12"/>
    </row>
    <row r="1048158" spans="1:18">
      <c r="A1048158" s="33"/>
      <c r="B1048158" s="12"/>
      <c r="Q1048158" s="33"/>
      <c r="R1048158" s="12"/>
    </row>
    <row r="1048159" spans="1:18">
      <c r="A1048159" s="33"/>
      <c r="B1048159" s="12"/>
      <c r="Q1048159" s="33"/>
      <c r="R1048159" s="12"/>
    </row>
    <row r="1048160" spans="1:18">
      <c r="A1048160" s="33"/>
      <c r="B1048160" s="12"/>
      <c r="Q1048160" s="33"/>
      <c r="R1048160" s="12"/>
    </row>
    <row r="1048161" spans="1:18">
      <c r="A1048161" s="33"/>
      <c r="B1048161" s="12"/>
      <c r="Q1048161" s="33"/>
      <c r="R1048161" s="12"/>
    </row>
    <row r="1048162" spans="1:18">
      <c r="A1048162" s="33"/>
      <c r="B1048162" s="12"/>
      <c r="Q1048162" s="33"/>
      <c r="R1048162" s="12"/>
    </row>
    <row r="1048163" spans="1:18">
      <c r="A1048163" s="33"/>
      <c r="B1048163" s="12"/>
      <c r="Q1048163" s="33"/>
      <c r="R1048163" s="12"/>
    </row>
    <row r="1048164" spans="1:18">
      <c r="A1048164" s="33"/>
      <c r="B1048164" s="12"/>
      <c r="Q1048164" s="33"/>
      <c r="R1048164" s="12"/>
    </row>
    <row r="1048165" spans="1:18">
      <c r="A1048165" s="33"/>
      <c r="B1048165" s="12"/>
      <c r="Q1048165" s="33"/>
      <c r="R1048165" s="12"/>
    </row>
    <row r="1048166" spans="1:18">
      <c r="A1048166" s="33"/>
      <c r="B1048166" s="12"/>
      <c r="Q1048166" s="33"/>
      <c r="R1048166" s="12"/>
    </row>
    <row r="1048167" spans="1:18">
      <c r="A1048167" s="33"/>
      <c r="B1048167" s="12"/>
      <c r="Q1048167" s="33"/>
      <c r="R1048167" s="12"/>
    </row>
    <row r="1048168" spans="1:18">
      <c r="A1048168" s="33"/>
      <c r="B1048168" s="12"/>
      <c r="Q1048168" s="33"/>
      <c r="R1048168" s="12"/>
    </row>
    <row r="1048169" spans="1:18">
      <c r="A1048169" s="33"/>
      <c r="B1048169" s="12"/>
      <c r="Q1048169" s="33"/>
      <c r="R1048169" s="12"/>
    </row>
    <row r="1048170" spans="1:18">
      <c r="A1048170" s="33"/>
      <c r="B1048170" s="12"/>
      <c r="Q1048170" s="33"/>
      <c r="R1048170" s="12"/>
    </row>
    <row r="1048171" spans="1:18">
      <c r="A1048171" s="33"/>
      <c r="B1048171" s="12"/>
      <c r="Q1048171" s="33"/>
      <c r="R1048171" s="12"/>
    </row>
    <row r="1048172" spans="1:18">
      <c r="A1048172" s="33"/>
      <c r="B1048172" s="12"/>
      <c r="Q1048172" s="33"/>
      <c r="R1048172" s="12"/>
    </row>
    <row r="1048173" spans="1:18">
      <c r="A1048173" s="33"/>
      <c r="B1048173" s="12"/>
      <c r="Q1048173" s="33"/>
      <c r="R1048173" s="12"/>
    </row>
    <row r="1048174" spans="1:18">
      <c r="A1048174" s="33"/>
      <c r="B1048174" s="12"/>
      <c r="Q1048174" s="33"/>
      <c r="R1048174" s="12"/>
    </row>
    <row r="1048175" spans="1:18">
      <c r="A1048175" s="33"/>
      <c r="B1048175" s="12"/>
      <c r="Q1048175" s="33"/>
      <c r="R1048175" s="12"/>
    </row>
    <row r="1048176" spans="1:18">
      <c r="A1048176" s="33"/>
      <c r="B1048176" s="12"/>
      <c r="Q1048176" s="33"/>
      <c r="R1048176" s="12"/>
    </row>
    <row r="1048177" spans="1:18">
      <c r="A1048177" s="33"/>
      <c r="B1048177" s="12"/>
      <c r="Q1048177" s="33"/>
      <c r="R1048177" s="12"/>
    </row>
    <row r="1048178" spans="1:18">
      <c r="A1048178" s="33"/>
      <c r="B1048178" s="12"/>
      <c r="Q1048178" s="33"/>
      <c r="R1048178" s="12"/>
    </row>
    <row r="1048179" spans="1:18">
      <c r="A1048179" s="33"/>
      <c r="B1048179" s="12"/>
      <c r="Q1048179" s="33"/>
      <c r="R1048179" s="12"/>
    </row>
    <row r="1048180" spans="1:18">
      <c r="A1048180" s="33"/>
      <c r="B1048180" s="12"/>
      <c r="Q1048180" s="33"/>
      <c r="R1048180" s="12"/>
    </row>
    <row r="1048181" spans="1:18">
      <c r="A1048181" s="33"/>
      <c r="B1048181" s="12"/>
      <c r="Q1048181" s="33"/>
      <c r="R1048181" s="12"/>
    </row>
    <row r="1048182" spans="1:18">
      <c r="A1048182" s="33"/>
      <c r="B1048182" s="12"/>
      <c r="Q1048182" s="33"/>
      <c r="R1048182" s="12"/>
    </row>
    <row r="1048183" spans="1:18">
      <c r="A1048183" s="33"/>
      <c r="B1048183" s="12"/>
      <c r="Q1048183" s="33"/>
      <c r="R1048183" s="12"/>
    </row>
    <row r="1048184" spans="1:18">
      <c r="A1048184" s="33"/>
      <c r="B1048184" s="12"/>
      <c r="Q1048184" s="33"/>
      <c r="R1048184" s="12"/>
    </row>
    <row r="1048185" spans="1:18">
      <c r="A1048185" s="33"/>
      <c r="B1048185" s="12"/>
      <c r="Q1048185" s="33"/>
      <c r="R1048185" s="12"/>
    </row>
    <row r="1048186" spans="1:18">
      <c r="A1048186" s="33"/>
      <c r="B1048186" s="12"/>
      <c r="Q1048186" s="33"/>
      <c r="R1048186" s="12"/>
    </row>
    <row r="1048187" spans="1:18">
      <c r="A1048187" s="33"/>
      <c r="B1048187" s="12"/>
      <c r="Q1048187" s="33"/>
      <c r="R1048187" s="12"/>
    </row>
    <row r="1048188" spans="1:18">
      <c r="A1048188" s="33"/>
      <c r="B1048188" s="12"/>
      <c r="Q1048188" s="33"/>
      <c r="R1048188" s="12"/>
    </row>
    <row r="1048189" spans="1:18">
      <c r="A1048189" s="33"/>
      <c r="B1048189" s="12"/>
      <c r="Q1048189" s="33"/>
      <c r="R1048189" s="12"/>
    </row>
    <row r="1048190" spans="1:18">
      <c r="A1048190" s="33"/>
      <c r="B1048190" s="12"/>
      <c r="Q1048190" s="33"/>
      <c r="R1048190" s="12"/>
    </row>
    <row r="1048191" spans="1:18">
      <c r="A1048191" s="33"/>
      <c r="B1048191" s="12"/>
      <c r="Q1048191" s="33"/>
      <c r="R1048191" s="12"/>
    </row>
    <row r="1048192" spans="1:18">
      <c r="A1048192" s="33"/>
      <c r="B1048192" s="12"/>
      <c r="Q1048192" s="33"/>
      <c r="R1048192" s="12"/>
    </row>
    <row r="1048193" spans="1:18">
      <c r="A1048193" s="33"/>
      <c r="B1048193" s="12"/>
      <c r="Q1048193" s="33"/>
      <c r="R1048193" s="12"/>
    </row>
    <row r="1048194" spans="1:18">
      <c r="A1048194" s="33"/>
      <c r="B1048194" s="12"/>
      <c r="Q1048194" s="33"/>
      <c r="R1048194" s="12"/>
    </row>
    <row r="1048195" spans="1:18">
      <c r="A1048195" s="33"/>
      <c r="B1048195" s="12"/>
      <c r="Q1048195" s="33"/>
      <c r="R1048195" s="12"/>
    </row>
    <row r="1048196" spans="1:18">
      <c r="A1048196" s="33"/>
      <c r="B1048196" s="12"/>
      <c r="Q1048196" s="33"/>
      <c r="R1048196" s="12"/>
    </row>
    <row r="1048197" spans="1:18">
      <c r="A1048197" s="33"/>
      <c r="B1048197" s="12"/>
      <c r="Q1048197" s="33"/>
      <c r="R1048197" s="12"/>
    </row>
    <row r="1048198" spans="1:18">
      <c r="A1048198" s="33"/>
      <c r="B1048198" s="12"/>
      <c r="Q1048198" s="33"/>
      <c r="R1048198" s="12"/>
    </row>
    <row r="1048199" spans="1:18">
      <c r="A1048199" s="33"/>
      <c r="B1048199" s="12"/>
      <c r="Q1048199" s="33"/>
      <c r="R1048199" s="12"/>
    </row>
    <row r="1048200" spans="1:18">
      <c r="A1048200" s="33"/>
      <c r="B1048200" s="12"/>
      <c r="Q1048200" s="33"/>
      <c r="R1048200" s="12"/>
    </row>
    <row r="1048201" spans="1:18">
      <c r="A1048201" s="33"/>
      <c r="B1048201" s="12"/>
      <c r="Q1048201" s="33"/>
      <c r="R1048201" s="12"/>
    </row>
    <row r="1048202" spans="1:18">
      <c r="A1048202" s="33"/>
      <c r="B1048202" s="12"/>
      <c r="Q1048202" s="33"/>
      <c r="R1048202" s="12"/>
    </row>
    <row r="1048203" spans="1:18">
      <c r="A1048203" s="33"/>
      <c r="B1048203" s="12"/>
      <c r="Q1048203" s="33"/>
      <c r="R1048203" s="12"/>
    </row>
    <row r="1048204" spans="1:18">
      <c r="A1048204" s="33"/>
      <c r="B1048204" s="12"/>
      <c r="Q1048204" s="33"/>
      <c r="R1048204" s="12"/>
    </row>
    <row r="1048205" spans="1:18">
      <c r="A1048205" s="33"/>
      <c r="B1048205" s="12"/>
      <c r="Q1048205" s="33"/>
      <c r="R1048205" s="12"/>
    </row>
    <row r="1048206" spans="1:18">
      <c r="A1048206" s="33"/>
      <c r="B1048206" s="12"/>
      <c r="Q1048206" s="33"/>
      <c r="R1048206" s="12"/>
    </row>
    <row r="1048207" spans="1:18">
      <c r="A1048207" s="33"/>
      <c r="B1048207" s="12"/>
      <c r="Q1048207" s="33"/>
      <c r="R1048207" s="12"/>
    </row>
    <row r="1048208" spans="1:18">
      <c r="A1048208" s="33"/>
      <c r="B1048208" s="12"/>
      <c r="Q1048208" s="33"/>
      <c r="R1048208" s="12"/>
    </row>
    <row r="1048209" spans="1:18">
      <c r="A1048209" s="33"/>
      <c r="B1048209" s="12"/>
      <c r="Q1048209" s="33"/>
      <c r="R1048209" s="12"/>
    </row>
    <row r="1048210" spans="1:18">
      <c r="A1048210" s="33"/>
      <c r="B1048210" s="12"/>
      <c r="Q1048210" s="33"/>
      <c r="R1048210" s="12"/>
    </row>
    <row r="1048211" spans="1:18">
      <c r="A1048211" s="33"/>
      <c r="B1048211" s="12"/>
      <c r="Q1048211" s="33"/>
      <c r="R1048211" s="12"/>
    </row>
    <row r="1048212" spans="1:18">
      <c r="A1048212" s="33"/>
      <c r="B1048212" s="12"/>
      <c r="Q1048212" s="33"/>
      <c r="R1048212" s="12"/>
    </row>
    <row r="1048213" spans="1:18">
      <c r="A1048213" s="33"/>
      <c r="B1048213" s="12"/>
      <c r="Q1048213" s="33"/>
      <c r="R1048213" s="12"/>
    </row>
    <row r="1048214" spans="1:18">
      <c r="A1048214" s="33"/>
      <c r="B1048214" s="12"/>
      <c r="Q1048214" s="33"/>
      <c r="R1048214" s="12"/>
    </row>
    <row r="1048215" spans="1:18">
      <c r="A1048215" s="33"/>
      <c r="B1048215" s="12"/>
      <c r="Q1048215" s="33"/>
      <c r="R1048215" s="12"/>
    </row>
    <row r="1048216" spans="1:18">
      <c r="A1048216" s="33"/>
      <c r="B1048216" s="12"/>
      <c r="Q1048216" s="33"/>
      <c r="R1048216" s="12"/>
    </row>
    <row r="1048217" spans="1:18">
      <c r="A1048217" s="33"/>
      <c r="B1048217" s="12"/>
      <c r="Q1048217" s="33"/>
      <c r="R1048217" s="12"/>
    </row>
    <row r="1048218" spans="1:18">
      <c r="A1048218" s="33"/>
      <c r="B1048218" s="12"/>
      <c r="Q1048218" s="33"/>
      <c r="R1048218" s="12"/>
    </row>
    <row r="1048219" spans="1:18">
      <c r="A1048219" s="33"/>
      <c r="B1048219" s="12"/>
      <c r="Q1048219" s="33"/>
      <c r="R1048219" s="12"/>
    </row>
    <row r="1048220" spans="1:18">
      <c r="A1048220" s="33"/>
      <c r="B1048220" s="12"/>
      <c r="Q1048220" s="33"/>
      <c r="R1048220" s="12"/>
    </row>
    <row r="1048221" spans="1:18">
      <c r="A1048221" s="33"/>
      <c r="B1048221" s="12"/>
      <c r="Q1048221" s="33"/>
      <c r="R1048221" s="12"/>
    </row>
    <row r="1048222" spans="1:18">
      <c r="A1048222" s="33"/>
      <c r="B1048222" s="12"/>
      <c r="Q1048222" s="33"/>
      <c r="R1048222" s="12"/>
    </row>
    <row r="1048223" spans="1:18">
      <c r="A1048223" s="33"/>
      <c r="B1048223" s="12"/>
      <c r="Q1048223" s="33"/>
      <c r="R1048223" s="12"/>
    </row>
    <row r="1048224" spans="1:18">
      <c r="A1048224" s="33"/>
      <c r="B1048224" s="12"/>
      <c r="Q1048224" s="33"/>
      <c r="R1048224" s="12"/>
    </row>
    <row r="1048225" spans="1:18">
      <c r="A1048225" s="33"/>
      <c r="B1048225" s="12"/>
      <c r="Q1048225" s="33"/>
      <c r="R1048225" s="12"/>
    </row>
    <row r="1048226" spans="1:18">
      <c r="A1048226" s="33"/>
      <c r="B1048226" s="12"/>
      <c r="Q1048226" s="33"/>
      <c r="R1048226" s="12"/>
    </row>
    <row r="1048227" spans="1:18">
      <c r="A1048227" s="33"/>
      <c r="B1048227" s="12"/>
      <c r="Q1048227" s="33"/>
      <c r="R1048227" s="12"/>
    </row>
    <row r="1048228" spans="1:18">
      <c r="A1048228" s="33"/>
      <c r="B1048228" s="12"/>
      <c r="Q1048228" s="33"/>
      <c r="R1048228" s="12"/>
    </row>
    <row r="1048229" spans="1:18">
      <c r="A1048229" s="33"/>
      <c r="B1048229" s="12"/>
      <c r="Q1048229" s="33"/>
      <c r="R1048229" s="12"/>
    </row>
    <row r="1048230" spans="1:18">
      <c r="A1048230" s="33"/>
      <c r="B1048230" s="12"/>
      <c r="Q1048230" s="33"/>
      <c r="R1048230" s="12"/>
    </row>
    <row r="1048231" spans="1:18">
      <c r="A1048231" s="33"/>
      <c r="B1048231" s="12"/>
      <c r="Q1048231" s="33"/>
      <c r="R1048231" s="12"/>
    </row>
    <row r="1048232" spans="1:18">
      <c r="A1048232" s="33"/>
      <c r="B1048232" s="12"/>
      <c r="Q1048232" s="33"/>
      <c r="R1048232" s="12"/>
    </row>
    <row r="1048233" spans="1:18">
      <c r="A1048233" s="33"/>
      <c r="B1048233" s="12"/>
      <c r="Q1048233" s="33"/>
      <c r="R1048233" s="12"/>
    </row>
    <row r="1048234" spans="1:18">
      <c r="A1048234" s="33"/>
      <c r="B1048234" s="12"/>
      <c r="Q1048234" s="33"/>
      <c r="R1048234" s="12"/>
    </row>
    <row r="1048235" spans="1:18">
      <c r="A1048235" s="33"/>
      <c r="B1048235" s="12"/>
      <c r="Q1048235" s="33"/>
      <c r="R1048235" s="12"/>
    </row>
    <row r="1048236" spans="1:18">
      <c r="A1048236" s="33"/>
      <c r="B1048236" s="12"/>
      <c r="Q1048236" s="33"/>
      <c r="R1048236" s="12"/>
    </row>
    <row r="1048237" spans="1:18">
      <c r="A1048237" s="33"/>
      <c r="B1048237" s="12"/>
      <c r="Q1048237" s="33"/>
      <c r="R1048237" s="12"/>
    </row>
    <row r="1048238" spans="1:18">
      <c r="A1048238" s="33"/>
      <c r="B1048238" s="12"/>
      <c r="Q1048238" s="33"/>
      <c r="R1048238" s="12"/>
    </row>
    <row r="1048239" spans="1:18">
      <c r="A1048239" s="33"/>
      <c r="B1048239" s="12"/>
      <c r="Q1048239" s="33"/>
      <c r="R1048239" s="12"/>
    </row>
    <row r="1048240" spans="1:18">
      <c r="A1048240" s="33"/>
      <c r="B1048240" s="12"/>
      <c r="Q1048240" s="33"/>
      <c r="R1048240" s="12"/>
    </row>
    <row r="1048241" spans="1:18">
      <c r="A1048241" s="33"/>
      <c r="B1048241" s="12"/>
      <c r="Q1048241" s="33"/>
      <c r="R1048241" s="12"/>
    </row>
    <row r="1048242" spans="1:18">
      <c r="A1048242" s="33"/>
      <c r="B1048242" s="12"/>
      <c r="Q1048242" s="33"/>
      <c r="R1048242" s="12"/>
    </row>
    <row r="1048243" spans="1:18">
      <c r="A1048243" s="33"/>
      <c r="B1048243" s="12"/>
      <c r="Q1048243" s="33"/>
      <c r="R1048243" s="12"/>
    </row>
    <row r="1048244" spans="1:18">
      <c r="A1048244" s="33"/>
      <c r="B1048244" s="12"/>
      <c r="Q1048244" s="33"/>
      <c r="R1048244" s="12"/>
    </row>
    <row r="1048245" spans="1:18">
      <c r="A1048245" s="33"/>
      <c r="B1048245" s="12"/>
      <c r="Q1048245" s="33"/>
      <c r="R1048245" s="12"/>
    </row>
    <row r="1048246" spans="1:18">
      <c r="A1048246" s="33"/>
      <c r="B1048246" s="12"/>
      <c r="Q1048246" s="33"/>
      <c r="R1048246" s="12"/>
    </row>
    <row r="1048247" spans="1:18">
      <c r="A1048247" s="33"/>
      <c r="B1048247" s="12"/>
      <c r="Q1048247" s="33"/>
      <c r="R1048247" s="12"/>
    </row>
    <row r="1048248" spans="1:18">
      <c r="A1048248" s="33"/>
      <c r="B1048248" s="12"/>
      <c r="Q1048248" s="33"/>
      <c r="R1048248" s="12"/>
    </row>
    <row r="1048249" spans="1:18">
      <c r="A1048249" s="33"/>
      <c r="B1048249" s="12"/>
      <c r="Q1048249" s="33"/>
      <c r="R1048249" s="12"/>
    </row>
    <row r="1048250" spans="1:18">
      <c r="A1048250" s="33"/>
      <c r="B1048250" s="12"/>
      <c r="Q1048250" s="33"/>
      <c r="R1048250" s="12"/>
    </row>
    <row r="1048251" spans="1:18">
      <c r="A1048251" s="33"/>
      <c r="B1048251" s="12"/>
      <c r="Q1048251" s="33"/>
      <c r="R1048251" s="12"/>
    </row>
    <row r="1048252" spans="1:18">
      <c r="A1048252" s="33"/>
      <c r="B1048252" s="12"/>
      <c r="Q1048252" s="33"/>
      <c r="R1048252" s="12"/>
    </row>
    <row r="1048253" spans="1:18">
      <c r="A1048253" s="33"/>
      <c r="B1048253" s="12"/>
      <c r="Q1048253" s="33"/>
      <c r="R1048253" s="12"/>
    </row>
    <row r="1048254" spans="1:18">
      <c r="A1048254" s="33"/>
      <c r="B1048254" s="12"/>
      <c r="Q1048254" s="33"/>
      <c r="R1048254" s="12"/>
    </row>
    <row r="1048255" spans="1:18">
      <c r="A1048255" s="33"/>
      <c r="B1048255" s="12"/>
      <c r="Q1048255" s="33"/>
      <c r="R1048255" s="12"/>
    </row>
    <row r="1048256" spans="1:18">
      <c r="A1048256" s="33"/>
      <c r="B1048256" s="12"/>
      <c r="Q1048256" s="33"/>
      <c r="R1048256" s="12"/>
    </row>
    <row r="1048257" spans="1:18">
      <c r="A1048257" s="33"/>
      <c r="B1048257" s="12"/>
      <c r="Q1048257" s="33"/>
      <c r="R1048257" s="12"/>
    </row>
    <row r="1048258" spans="1:18">
      <c r="A1048258" s="33"/>
      <c r="B1048258" s="12"/>
      <c r="Q1048258" s="33"/>
      <c r="R1048258" s="12"/>
    </row>
    <row r="1048259" spans="1:18">
      <c r="A1048259" s="33"/>
      <c r="B1048259" s="12"/>
      <c r="Q1048259" s="33"/>
      <c r="R1048259" s="12"/>
    </row>
    <row r="1048260" spans="1:18">
      <c r="A1048260" s="33"/>
      <c r="B1048260" s="12"/>
      <c r="Q1048260" s="33"/>
      <c r="R1048260" s="12"/>
    </row>
    <row r="1048261" spans="1:18">
      <c r="A1048261" s="33"/>
      <c r="B1048261" s="12"/>
      <c r="Q1048261" s="33"/>
      <c r="R1048261" s="12"/>
    </row>
    <row r="1048262" spans="1:18">
      <c r="A1048262" s="33"/>
      <c r="B1048262" s="12"/>
      <c r="Q1048262" s="33"/>
      <c r="R1048262" s="12"/>
    </row>
    <row r="1048263" spans="1:18">
      <c r="A1048263" s="33"/>
      <c r="B1048263" s="12"/>
      <c r="Q1048263" s="33"/>
      <c r="R1048263" s="12"/>
    </row>
    <row r="1048264" spans="1:18">
      <c r="A1048264" s="33"/>
      <c r="B1048264" s="12"/>
      <c r="Q1048264" s="33"/>
      <c r="R1048264" s="12"/>
    </row>
    <row r="1048265" spans="1:18">
      <c r="A1048265" s="33"/>
      <c r="B1048265" s="12"/>
      <c r="Q1048265" s="33"/>
      <c r="R1048265" s="12"/>
    </row>
    <row r="1048266" spans="1:18">
      <c r="A1048266" s="33"/>
      <c r="B1048266" s="12"/>
      <c r="Q1048266" s="33"/>
      <c r="R1048266" s="12"/>
    </row>
    <row r="1048267" spans="1:18">
      <c r="A1048267" s="33"/>
      <c r="B1048267" s="12"/>
      <c r="Q1048267" s="33"/>
      <c r="R1048267" s="12"/>
    </row>
    <row r="1048268" spans="1:18">
      <c r="A1048268" s="33"/>
      <c r="B1048268" s="12"/>
      <c r="Q1048268" s="33"/>
      <c r="R1048268" s="12"/>
    </row>
    <row r="1048269" spans="1:18">
      <c r="A1048269" s="33"/>
      <c r="B1048269" s="12"/>
      <c r="Q1048269" s="33"/>
      <c r="R1048269" s="12"/>
    </row>
    <row r="1048270" spans="1:18">
      <c r="A1048270" s="33"/>
      <c r="B1048270" s="12"/>
      <c r="Q1048270" s="33"/>
      <c r="R1048270" s="12"/>
    </row>
    <row r="1048271" spans="1:18">
      <c r="A1048271" s="33"/>
      <c r="B1048271" s="12"/>
      <c r="Q1048271" s="33"/>
      <c r="R1048271" s="12"/>
    </row>
    <row r="1048272" spans="1:18">
      <c r="A1048272" s="33"/>
      <c r="B1048272" s="12"/>
      <c r="Q1048272" s="33"/>
      <c r="R1048272" s="12"/>
    </row>
    <row r="1048273" spans="1:18">
      <c r="A1048273" s="33"/>
      <c r="B1048273" s="12"/>
      <c r="Q1048273" s="33"/>
      <c r="R1048273" s="12"/>
    </row>
    <row r="1048274" spans="1:18">
      <c r="A1048274" s="33"/>
      <c r="B1048274" s="12"/>
      <c r="Q1048274" s="33"/>
      <c r="R1048274" s="12"/>
    </row>
    <row r="1048275" spans="1:18">
      <c r="A1048275" s="33"/>
      <c r="B1048275" s="12"/>
      <c r="Q1048275" s="33"/>
      <c r="R1048275" s="12"/>
    </row>
    <row r="1048276" spans="1:18">
      <c r="A1048276" s="33"/>
      <c r="B1048276" s="12"/>
      <c r="Q1048276" s="33"/>
      <c r="R1048276" s="12"/>
    </row>
    <row r="1048277" spans="1:18">
      <c r="A1048277" s="33"/>
      <c r="B1048277" s="12"/>
      <c r="Q1048277" s="33"/>
      <c r="R1048277" s="12"/>
    </row>
    <row r="1048278" spans="1:18">
      <c r="A1048278" s="33"/>
      <c r="B1048278" s="12"/>
      <c r="Q1048278" s="33"/>
      <c r="R1048278" s="12"/>
    </row>
    <row r="1048279" spans="1:18">
      <c r="A1048279" s="33"/>
      <c r="B1048279" s="12"/>
      <c r="Q1048279" s="33"/>
      <c r="R1048279" s="12"/>
    </row>
    <row r="1048280" spans="1:18">
      <c r="A1048280" s="33"/>
      <c r="B1048280" s="12"/>
      <c r="Q1048280" s="33"/>
      <c r="R1048280" s="12"/>
    </row>
    <row r="1048281" spans="1:18">
      <c r="A1048281" s="33"/>
      <c r="B1048281" s="12"/>
      <c r="Q1048281" s="33"/>
      <c r="R1048281" s="12"/>
    </row>
    <row r="1048282" spans="1:18">
      <c r="A1048282" s="33"/>
      <c r="B1048282" s="12"/>
      <c r="Q1048282" s="33"/>
      <c r="R1048282" s="12"/>
    </row>
    <row r="1048283" spans="1:18">
      <c r="A1048283" s="33"/>
      <c r="B1048283" s="12"/>
      <c r="Q1048283" s="33"/>
      <c r="R1048283" s="12"/>
    </row>
    <row r="1048284" spans="1:18">
      <c r="A1048284" s="33"/>
      <c r="B1048284" s="12"/>
      <c r="Q1048284" s="33"/>
      <c r="R1048284" s="12"/>
    </row>
    <row r="1048285" spans="1:18">
      <c r="A1048285" s="33"/>
      <c r="B1048285" s="12"/>
      <c r="Q1048285" s="33"/>
      <c r="R1048285" s="12"/>
    </row>
    <row r="1048286" spans="1:18">
      <c r="A1048286" s="33"/>
      <c r="B1048286" s="12"/>
      <c r="Q1048286" s="33"/>
      <c r="R1048286" s="12"/>
    </row>
    <row r="1048287" spans="1:18">
      <c r="A1048287" s="33"/>
      <c r="B1048287" s="12"/>
      <c r="Q1048287" s="33"/>
      <c r="R1048287" s="12"/>
    </row>
    <row r="1048288" spans="1:18">
      <c r="A1048288" s="33"/>
      <c r="B1048288" s="12"/>
      <c r="Q1048288" s="33"/>
      <c r="R1048288" s="12"/>
    </row>
    <row r="1048289" spans="1:18">
      <c r="A1048289" s="33"/>
      <c r="B1048289" s="12"/>
      <c r="Q1048289" s="33"/>
      <c r="R1048289" s="12"/>
    </row>
    <row r="1048290" spans="1:18">
      <c r="A1048290" s="33"/>
      <c r="B1048290" s="12"/>
      <c r="Q1048290" s="33"/>
      <c r="R1048290" s="12"/>
    </row>
    <row r="1048291" spans="1:18">
      <c r="A1048291" s="33"/>
      <c r="B1048291" s="12"/>
      <c r="Q1048291" s="33"/>
      <c r="R1048291" s="12"/>
    </row>
    <row r="1048292" spans="1:18">
      <c r="A1048292" s="33"/>
      <c r="B1048292" s="12"/>
      <c r="Q1048292" s="33"/>
      <c r="R1048292" s="12"/>
    </row>
    <row r="1048293" spans="1:18">
      <c r="A1048293" s="33"/>
      <c r="B1048293" s="12"/>
      <c r="Q1048293" s="33"/>
      <c r="R1048293" s="12"/>
    </row>
    <row r="1048294" spans="1:18">
      <c r="A1048294" s="33"/>
      <c r="B1048294" s="12"/>
      <c r="Q1048294" s="33"/>
      <c r="R1048294" s="12"/>
    </row>
    <row r="1048295" spans="1:18">
      <c r="A1048295" s="33"/>
      <c r="B1048295" s="12"/>
      <c r="Q1048295" s="33"/>
      <c r="R1048295" s="12"/>
    </row>
    <row r="1048296" spans="1:18">
      <c r="A1048296" s="33"/>
      <c r="B1048296" s="12"/>
      <c r="Q1048296" s="33"/>
      <c r="R1048296" s="12"/>
    </row>
    <row r="1048297" spans="1:18">
      <c r="A1048297" s="33"/>
      <c r="B1048297" s="12"/>
      <c r="Q1048297" s="33"/>
      <c r="R1048297" s="12"/>
    </row>
    <row r="1048298" spans="1:18">
      <c r="A1048298" s="33"/>
      <c r="B1048298" s="12"/>
      <c r="Q1048298" s="33"/>
      <c r="R1048298" s="12"/>
    </row>
    <row r="1048299" spans="1:18">
      <c r="A1048299" s="33"/>
      <c r="B1048299" s="12"/>
      <c r="Q1048299" s="33"/>
      <c r="R1048299" s="12"/>
    </row>
    <row r="1048300" spans="1:18">
      <c r="A1048300" s="33"/>
      <c r="B1048300" s="12"/>
      <c r="Q1048300" s="33"/>
      <c r="R1048300" s="12"/>
    </row>
    <row r="1048301" spans="1:18">
      <c r="A1048301" s="33"/>
      <c r="B1048301" s="12"/>
      <c r="Q1048301" s="33"/>
      <c r="R1048301" s="12"/>
    </row>
    <row r="1048302" spans="1:18">
      <c r="A1048302" s="33"/>
      <c r="B1048302" s="12"/>
      <c r="Q1048302" s="33"/>
      <c r="R1048302" s="12"/>
    </row>
    <row r="1048303" spans="1:18">
      <c r="A1048303" s="33"/>
      <c r="B1048303" s="12"/>
      <c r="Q1048303" s="33"/>
      <c r="R1048303" s="12"/>
    </row>
    <row r="1048304" spans="1:18">
      <c r="A1048304" s="33"/>
      <c r="B1048304" s="12"/>
      <c r="Q1048304" s="33"/>
      <c r="R1048304" s="12"/>
    </row>
    <row r="1048305" spans="1:18">
      <c r="A1048305" s="33"/>
      <c r="B1048305" s="12"/>
      <c r="Q1048305" s="33"/>
      <c r="R1048305" s="12"/>
    </row>
  </sheetData>
  <autoFilter ref="A1:AF1185" xr:uid="{614C4E95-884B-6840-8496-D8E7FB2CAC91}"/>
  <dataConsolidate/>
  <mergeCells count="6">
    <mergeCell ref="A3:H3"/>
    <mergeCell ref="O3:O4"/>
    <mergeCell ref="AF3:AF4"/>
    <mergeCell ref="AE3:AE4"/>
    <mergeCell ref="P3:P4"/>
    <mergeCell ref="Q3:X3"/>
  </mergeCells>
  <phoneticPr fontId="65" type="noConversion"/>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68"/>
  <sheetViews>
    <sheetView showRuler="0" topLeftCell="B1" zoomScale="115" zoomScaleNormal="115" zoomScalePageLayoutView="115" workbookViewId="0">
      <selection activeCell="D30" sqref="D30"/>
    </sheetView>
  </sheetViews>
  <sheetFormatPr baseColWidth="10" defaultColWidth="10.7109375" defaultRowHeight="14"/>
  <cols>
    <col min="1" max="1" width="51.85546875" style="1" bestFit="1" customWidth="1"/>
    <col min="2" max="2" width="50" style="1" bestFit="1" customWidth="1"/>
    <col min="3" max="3" width="54.5703125" style="1" customWidth="1"/>
    <col min="4" max="4" width="51.85546875" style="1" bestFit="1" customWidth="1"/>
    <col min="5" max="6" width="35" style="1" customWidth="1"/>
    <col min="7" max="16384" width="10.7109375" style="1"/>
  </cols>
  <sheetData>
    <row r="2" spans="1:6" ht="31">
      <c r="A2" s="28" t="s">
        <v>2415</v>
      </c>
      <c r="B2" s="2"/>
      <c r="C2" s="2"/>
      <c r="D2" s="2"/>
    </row>
    <row r="3" spans="1:6" ht="8" customHeight="1">
      <c r="A3" s="27"/>
    </row>
    <row r="4" spans="1:6" ht="29">
      <c r="A4" s="29" t="s">
        <v>2416</v>
      </c>
      <c r="B4" s="9"/>
      <c r="C4" s="9"/>
      <c r="D4" s="9"/>
      <c r="E4" s="30"/>
      <c r="F4" s="30"/>
    </row>
    <row r="5" spans="1:6" ht="20" customHeight="1">
      <c r="A5" s="7"/>
      <c r="B5" s="7" t="s">
        <v>2417</v>
      </c>
      <c r="C5" s="7" t="s">
        <v>2418</v>
      </c>
      <c r="D5" s="30"/>
    </row>
    <row r="6" spans="1:6" ht="19">
      <c r="A6" s="8"/>
      <c r="B6" s="8">
        <v>0.18</v>
      </c>
      <c r="C6" s="8">
        <v>0.19</v>
      </c>
    </row>
    <row r="7" spans="1:6" ht="9" customHeight="1">
      <c r="A7" s="4"/>
    </row>
    <row r="8" spans="1:6" ht="20" customHeight="1">
      <c r="A8" s="7"/>
      <c r="B8" s="7" t="s">
        <v>2419</v>
      </c>
      <c r="C8" s="7" t="s">
        <v>2420</v>
      </c>
    </row>
    <row r="9" spans="1:6" ht="19">
      <c r="A9" s="8"/>
      <c r="B9" s="8">
        <v>0.13</v>
      </c>
      <c r="C9" s="8">
        <v>0.14000000000000001</v>
      </c>
    </row>
    <row r="10" spans="1:6" ht="9" customHeight="1">
      <c r="A10" s="4"/>
      <c r="B10" s="4"/>
      <c r="C10" s="4"/>
    </row>
    <row r="11" spans="1:6" ht="20" customHeight="1">
      <c r="A11" s="3" t="s">
        <v>2421</v>
      </c>
      <c r="B11" s="3" t="s">
        <v>2422</v>
      </c>
      <c r="C11" s="3" t="s">
        <v>2423</v>
      </c>
      <c r="D11" s="3" t="s">
        <v>2424</v>
      </c>
    </row>
    <row r="12" spans="1:6" ht="19">
      <c r="A12" s="8">
        <v>0.15</v>
      </c>
      <c r="B12" s="8">
        <v>0.18</v>
      </c>
      <c r="C12" s="8">
        <v>0.15</v>
      </c>
      <c r="D12" s="8">
        <v>0.15</v>
      </c>
    </row>
    <row r="13" spans="1:6" ht="9" customHeight="1">
      <c r="A13" s="4"/>
      <c r="B13" s="4"/>
      <c r="C13" s="4"/>
      <c r="D13" s="4"/>
    </row>
    <row r="14" spans="1:6" ht="20" customHeight="1">
      <c r="A14" s="3" t="s">
        <v>2425</v>
      </c>
      <c r="B14" s="3" t="s">
        <v>2426</v>
      </c>
      <c r="C14" s="3" t="s">
        <v>2427</v>
      </c>
      <c r="D14" s="3" t="s">
        <v>2428</v>
      </c>
    </row>
    <row r="15" spans="1:6" ht="19">
      <c r="A15" s="8">
        <v>0.12</v>
      </c>
      <c r="B15" s="8">
        <v>0.15</v>
      </c>
      <c r="C15" s="8">
        <v>0.12</v>
      </c>
      <c r="D15" s="8">
        <v>0.12</v>
      </c>
    </row>
    <row r="16" spans="1:6" ht="9" customHeight="1">
      <c r="A16" s="4"/>
      <c r="B16" s="4"/>
      <c r="C16" s="4"/>
    </row>
    <row r="17" spans="1:4" ht="20" customHeight="1">
      <c r="A17" s="3" t="s">
        <v>2429</v>
      </c>
      <c r="B17" s="3" t="s">
        <v>2430</v>
      </c>
      <c r="C17" s="7" t="s">
        <v>2431</v>
      </c>
      <c r="D17" s="7" t="s">
        <v>2432</v>
      </c>
    </row>
    <row r="18" spans="1:4" ht="18" customHeight="1">
      <c r="A18" s="8">
        <v>0.17</v>
      </c>
      <c r="B18" s="8">
        <v>0.18</v>
      </c>
      <c r="C18" s="8">
        <v>0.17</v>
      </c>
      <c r="D18" s="8">
        <v>0.2</v>
      </c>
    </row>
    <row r="19" spans="1:4" ht="9" customHeight="1">
      <c r="A19" s="4"/>
      <c r="B19" s="4"/>
      <c r="C19" s="4"/>
    </row>
    <row r="20" spans="1:4" ht="20" customHeight="1">
      <c r="A20" s="3" t="s">
        <v>2433</v>
      </c>
      <c r="B20" s="3" t="s">
        <v>2434</v>
      </c>
      <c r="C20" s="7" t="s">
        <v>2435</v>
      </c>
      <c r="D20" s="7" t="s">
        <v>2436</v>
      </c>
    </row>
    <row r="21" spans="1:4" ht="19">
      <c r="A21" s="8">
        <v>0.15</v>
      </c>
      <c r="B21" s="8">
        <v>0.16</v>
      </c>
      <c r="C21" s="8">
        <v>0.12</v>
      </c>
      <c r="D21" s="8">
        <v>0.18</v>
      </c>
    </row>
    <row r="22" spans="1:4" ht="9" customHeight="1">
      <c r="A22" s="4"/>
      <c r="B22" s="4"/>
      <c r="C22" s="4"/>
    </row>
    <row r="23" spans="1:4" ht="20" customHeight="1">
      <c r="A23" s="7" t="s">
        <v>2437</v>
      </c>
      <c r="B23" s="7" t="s">
        <v>2438</v>
      </c>
      <c r="C23" s="7" t="s">
        <v>2439</v>
      </c>
      <c r="D23" s="7" t="s">
        <v>2440</v>
      </c>
    </row>
    <row r="24" spans="1:4" ht="19">
      <c r="A24" s="8">
        <v>0.17</v>
      </c>
      <c r="B24" s="8">
        <v>0.15</v>
      </c>
      <c r="C24" s="8">
        <v>0.15</v>
      </c>
      <c r="D24" s="8">
        <v>0.16</v>
      </c>
    </row>
    <row r="25" spans="1:4" ht="9" customHeight="1">
      <c r="A25" s="4"/>
      <c r="B25" s="4"/>
    </row>
    <row r="26" spans="1:4" ht="20" customHeight="1">
      <c r="A26" s="7" t="s">
        <v>2441</v>
      </c>
      <c r="B26" s="7" t="s">
        <v>2442</v>
      </c>
      <c r="C26" s="7" t="s">
        <v>2443</v>
      </c>
      <c r="D26" s="7" t="s">
        <v>2444</v>
      </c>
    </row>
    <row r="27" spans="1:4" ht="19">
      <c r="A27" s="8">
        <v>0.12</v>
      </c>
      <c r="B27" s="8">
        <v>0.12</v>
      </c>
      <c r="C27" s="8">
        <v>0.12</v>
      </c>
      <c r="D27" s="8">
        <v>0.13</v>
      </c>
    </row>
    <row r="28" spans="1:4" ht="9" customHeight="1">
      <c r="B28" s="4"/>
      <c r="C28" s="4"/>
    </row>
    <row r="29" spans="1:4" ht="20" customHeight="1">
      <c r="A29" s="7" t="s">
        <v>2445</v>
      </c>
      <c r="B29" s="7" t="s">
        <v>2446</v>
      </c>
      <c r="C29" s="7"/>
      <c r="D29" s="7"/>
    </row>
    <row r="30" spans="1:4" ht="20" customHeight="1">
      <c r="A30" s="8">
        <v>0.15</v>
      </c>
      <c r="B30" s="8">
        <v>0.19</v>
      </c>
      <c r="C30" s="8"/>
      <c r="D30" s="8"/>
    </row>
    <row r="31" spans="1:4" ht="9" customHeight="1">
      <c r="A31" s="4"/>
      <c r="B31" s="4"/>
      <c r="C31" s="4"/>
      <c r="D31" s="4"/>
    </row>
    <row r="32" spans="1:4" ht="20" customHeight="1">
      <c r="A32" s="7" t="s">
        <v>2447</v>
      </c>
      <c r="B32" s="7" t="s">
        <v>2448</v>
      </c>
      <c r="C32" s="7"/>
      <c r="D32" s="7"/>
    </row>
    <row r="33" spans="1:6" ht="20" customHeight="1">
      <c r="A33" s="8">
        <v>0.12</v>
      </c>
      <c r="B33" s="8">
        <v>0.15</v>
      </c>
      <c r="C33" s="8"/>
      <c r="D33" s="8"/>
    </row>
    <row r="34" spans="1:6" ht="9" customHeight="1">
      <c r="B34" s="4"/>
      <c r="C34" s="4"/>
    </row>
    <row r="35" spans="1:6" ht="20" customHeight="1">
      <c r="A35" s="7" t="s">
        <v>2449</v>
      </c>
      <c r="B35" s="7" t="s">
        <v>2450</v>
      </c>
      <c r="C35" s="7" t="s">
        <v>2451</v>
      </c>
    </row>
    <row r="36" spans="1:6" ht="20" customHeight="1">
      <c r="A36" s="8">
        <v>0.06</v>
      </c>
      <c r="B36" s="8">
        <v>0.1</v>
      </c>
      <c r="C36" s="8">
        <v>0.08</v>
      </c>
    </row>
    <row r="37" spans="1:6" ht="9" customHeight="1">
      <c r="B37" s="4"/>
      <c r="C37" s="4"/>
    </row>
    <row r="38" spans="1:6" ht="20" customHeight="1">
      <c r="A38" s="7" t="s">
        <v>2452</v>
      </c>
      <c r="B38" s="7" t="s">
        <v>2453</v>
      </c>
      <c r="C38" s="7" t="s">
        <v>2454</v>
      </c>
      <c r="D38" s="7" t="s">
        <v>2455</v>
      </c>
    </row>
    <row r="39" spans="1:6" ht="20" customHeight="1">
      <c r="A39" s="8">
        <v>0.08</v>
      </c>
      <c r="B39" s="8">
        <v>0.08</v>
      </c>
      <c r="C39" s="8">
        <v>0.08</v>
      </c>
      <c r="D39" s="8">
        <v>0.1</v>
      </c>
    </row>
    <row r="40" spans="1:6" ht="9" customHeight="1">
      <c r="B40" s="4"/>
      <c r="C40" s="4"/>
    </row>
    <row r="41" spans="1:6" ht="20" customHeight="1">
      <c r="A41" s="3" t="s">
        <v>2456</v>
      </c>
      <c r="B41" s="3" t="s">
        <v>2457</v>
      </c>
      <c r="C41" s="7" t="s">
        <v>2458</v>
      </c>
      <c r="D41" s="7" t="s">
        <v>2459</v>
      </c>
    </row>
    <row r="42" spans="1:6" ht="19">
      <c r="A42" s="8">
        <v>0.17</v>
      </c>
      <c r="B42" s="8">
        <v>0.1</v>
      </c>
      <c r="C42" s="8">
        <v>0.02</v>
      </c>
      <c r="D42" s="8">
        <v>0.05</v>
      </c>
    </row>
    <row r="43" spans="1:6" ht="9" customHeight="1">
      <c r="A43" s="4"/>
      <c r="B43" s="4"/>
      <c r="C43" s="4"/>
    </row>
    <row r="44" spans="1:6" ht="20" customHeight="1">
      <c r="A44" s="3" t="s">
        <v>2460</v>
      </c>
      <c r="B44" s="3" t="s">
        <v>2461</v>
      </c>
      <c r="C44" s="7" t="s">
        <v>2462</v>
      </c>
      <c r="D44" s="7" t="s">
        <v>2463</v>
      </c>
    </row>
    <row r="45" spans="1:6" ht="19">
      <c r="A45" s="8">
        <v>0.1</v>
      </c>
      <c r="B45" s="8">
        <v>0.3</v>
      </c>
      <c r="C45" s="8">
        <v>0.02</v>
      </c>
      <c r="D45" s="8">
        <v>0.1</v>
      </c>
    </row>
    <row r="46" spans="1:6" ht="9" customHeight="1">
      <c r="A46" s="4"/>
      <c r="B46" s="4"/>
      <c r="C46" s="4"/>
    </row>
    <row r="47" spans="1:6" ht="29">
      <c r="A47" s="29" t="s">
        <v>2464</v>
      </c>
      <c r="B47" s="9"/>
      <c r="C47" s="9"/>
      <c r="D47" s="9"/>
      <c r="E47" s="30"/>
      <c r="F47" s="30"/>
    </row>
    <row r="48" spans="1:6" ht="20" customHeight="1">
      <c r="A48" s="7" t="s">
        <v>2465</v>
      </c>
      <c r="B48" s="6" t="s">
        <v>2466</v>
      </c>
      <c r="C48" s="6" t="s">
        <v>2467</v>
      </c>
      <c r="D48" s="7" t="s">
        <v>2468</v>
      </c>
      <c r="E48" s="31"/>
      <c r="F48" s="12"/>
    </row>
    <row r="49" spans="1:5" ht="19">
      <c r="A49" s="4">
        <v>0.2</v>
      </c>
      <c r="B49" s="4">
        <v>0.1</v>
      </c>
      <c r="C49" s="4">
        <v>0.3</v>
      </c>
      <c r="D49" s="4">
        <v>0.32</v>
      </c>
      <c r="E49" s="4"/>
    </row>
    <row r="50" spans="1:5" ht="9" customHeight="1">
      <c r="A50" s="4"/>
      <c r="B50" s="4"/>
      <c r="C50" s="4"/>
    </row>
    <row r="51" spans="1:5" ht="20" customHeight="1">
      <c r="A51" s="7" t="s">
        <v>2469</v>
      </c>
      <c r="B51" s="6" t="s">
        <v>2470</v>
      </c>
      <c r="C51" s="7" t="s">
        <v>2471</v>
      </c>
      <c r="D51" s="7" t="s">
        <v>2472</v>
      </c>
    </row>
    <row r="52" spans="1:5" ht="19">
      <c r="A52" s="4">
        <v>0.2</v>
      </c>
      <c r="B52" s="4">
        <f>rv_30</f>
        <v>0.3</v>
      </c>
      <c r="C52" s="4">
        <v>0.15</v>
      </c>
      <c r="D52" s="4">
        <v>0.15</v>
      </c>
    </row>
    <row r="53" spans="1:5" ht="9" customHeight="1">
      <c r="A53" s="4"/>
      <c r="B53" s="4"/>
      <c r="C53" s="4"/>
    </row>
    <row r="54" spans="1:5" ht="20" customHeight="1">
      <c r="A54" s="6" t="s">
        <v>2473</v>
      </c>
      <c r="B54" s="6" t="s">
        <v>2474</v>
      </c>
      <c r="C54" s="6" t="s">
        <v>2475</v>
      </c>
    </row>
    <row r="55" spans="1:5" ht="19">
      <c r="A55" s="4">
        <v>0.03</v>
      </c>
      <c r="B55" s="4">
        <v>7.0000000000000007E-2</v>
      </c>
      <c r="C55" s="4">
        <v>0.2</v>
      </c>
    </row>
    <row r="56" spans="1:5" ht="9" customHeight="1">
      <c r="A56" s="4"/>
      <c r="B56" s="4"/>
      <c r="C56" s="4"/>
    </row>
    <row r="68" spans="2:3" ht="16">
      <c r="B68" s="5"/>
      <c r="C68" s="5"/>
    </row>
  </sheetData>
  <pageMargins left="0.75" right="0.75" top="1" bottom="1" header="0.5" footer="0.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9A52A53F3234F85BE67209CF79A5F" ma:contentTypeVersion="13" ma:contentTypeDescription="Crée un document." ma:contentTypeScope="" ma:versionID="50d44ada296f8a5aaffa0c654cf4d1e2">
  <xsd:schema xmlns:xsd="http://www.w3.org/2001/XMLSchema" xmlns:xs="http://www.w3.org/2001/XMLSchema" xmlns:p="http://schemas.microsoft.com/office/2006/metadata/properties" xmlns:ns2="210df9dd-0b4e-4ef9-b5fb-77d5280d969d" xmlns:ns3="8e90354a-00cd-4c2c-933c-cac8cad32b0a" targetNamespace="http://schemas.microsoft.com/office/2006/metadata/properties" ma:root="true" ma:fieldsID="fd3b387e5ea782eb06c2ecead6686c9a" ns2:_="" ns3:_="">
    <xsd:import namespace="210df9dd-0b4e-4ef9-b5fb-77d5280d969d"/>
    <xsd:import namespace="8e90354a-00cd-4c2c-933c-cac8cad32b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df9dd-0b4e-4ef9-b5fb-77d5280d96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90354a-00cd-4c2c-933c-cac8cad32b0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328D08-453D-44D5-BBA0-D102149EA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df9dd-0b4e-4ef9-b5fb-77d5280d969d"/>
    <ds:schemaRef ds:uri="8e90354a-00cd-4c2c-933c-cac8cad32b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C082FA-0222-4AB4-905C-A7DC1EEBD5F7}">
  <ds:schemaRefs>
    <ds:schemaRef ds:uri="http://purl.org/dc/elements/1.1/"/>
    <ds:schemaRef ds:uri="http://schemas.microsoft.com/office/2006/metadata/properties"/>
    <ds:schemaRef ds:uri="http://purl.org/dc/dcmitype/"/>
    <ds:schemaRef ds:uri="http://purl.org/dc/terms/"/>
    <ds:schemaRef ds:uri="8e90354a-00cd-4c2c-933c-cac8cad32b0a"/>
    <ds:schemaRef ds:uri="http://schemas.openxmlformats.org/package/2006/metadata/core-properties"/>
    <ds:schemaRef ds:uri="210df9dd-0b4e-4ef9-b5fb-77d5280d969d"/>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DF1A09F-3AA7-4413-8361-9AED901734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70</vt:i4>
      </vt:variant>
    </vt:vector>
  </HeadingPairs>
  <TitlesOfParts>
    <vt:vector size="72" baseType="lpstr">
      <vt:lpstr>Tarif normalisé n°19 Lot 5</vt:lpstr>
      <vt:lpstr>Récapitulatif remises</vt:lpstr>
      <vt:lpstr>im21_3pl</vt:lpstr>
      <vt:lpstr>im27_3pl</vt:lpstr>
      <vt:lpstr>ip_3pl</vt:lpstr>
      <vt:lpstr>ip11_3PL</vt:lpstr>
      <vt:lpstr>ip12_3pl</vt:lpstr>
      <vt:lpstr>ip7_3pl</vt:lpstr>
      <vt:lpstr>ipp11_3PL</vt:lpstr>
      <vt:lpstr>mba13_3pl</vt:lpstr>
      <vt:lpstr>mbp13_3pl</vt:lpstr>
      <vt:lpstr>mbp15_3pl</vt:lpstr>
      <vt:lpstr>mm_3pl</vt:lpstr>
      <vt:lpstr>mp_3pl</vt:lpstr>
      <vt:lpstr>rv_10</vt:lpstr>
      <vt:lpstr>rv_15</vt:lpstr>
      <vt:lpstr>rv_20</vt:lpstr>
      <vt:lpstr>rv_3</vt:lpstr>
      <vt:lpstr>rv_30</vt:lpstr>
      <vt:lpstr>rv_32</vt:lpstr>
      <vt:lpstr>rv_7</vt:lpstr>
      <vt:lpstr>rv_apple_acc_ipad</vt:lpstr>
      <vt:lpstr>rv_apple_acc_mac</vt:lpstr>
      <vt:lpstr>rv_apple_acc_nocrt</vt:lpstr>
      <vt:lpstr>rv_apple_acc_nodac</vt:lpstr>
      <vt:lpstr>rv_applecare</vt:lpstr>
      <vt:lpstr>rv_atv</vt:lpstr>
      <vt:lpstr>rv_cvmp</vt:lpstr>
      <vt:lpstr>rv_im21_eg</vt:lpstr>
      <vt:lpstr>rv_im21_eg_cto</vt:lpstr>
      <vt:lpstr>rv_im21_hg</vt:lpstr>
      <vt:lpstr>rv_im21_hg_cto</vt:lpstr>
      <vt:lpstr>rv_im27_eg</vt:lpstr>
      <vt:lpstr>rv_im27_eg_cto</vt:lpstr>
      <vt:lpstr>rv_im27_hg</vt:lpstr>
      <vt:lpstr>rv_im27_hg_cto</vt:lpstr>
      <vt:lpstr>rv_imp</vt:lpstr>
      <vt:lpstr>rv_imp_cto</vt:lpstr>
      <vt:lpstr>rv_ip97_eg</vt:lpstr>
      <vt:lpstr>rv_ip97_hg</vt:lpstr>
      <vt:lpstr>rv_ipm</vt:lpstr>
      <vt:lpstr>rv_ipp105</vt:lpstr>
      <vt:lpstr>rv_ipp11</vt:lpstr>
      <vt:lpstr>rv_ipp12</vt:lpstr>
      <vt:lpstr>rv_jamf</vt:lpstr>
      <vt:lpstr>rv_log_apple_vol</vt:lpstr>
      <vt:lpstr>rv_mba_eg</vt:lpstr>
      <vt:lpstr>rv_mba_eg_cto</vt:lpstr>
      <vt:lpstr>rv_mba_hg</vt:lpstr>
      <vt:lpstr>rv_mba_hg_cto</vt:lpstr>
      <vt:lpstr>rv_mba_mg</vt:lpstr>
      <vt:lpstr>rv_mba_mg_cto</vt:lpstr>
      <vt:lpstr>rv_mbp13_eg</vt:lpstr>
      <vt:lpstr>rv_mbp13_eg_cto</vt:lpstr>
      <vt:lpstr>rv_mbp13_hg</vt:lpstr>
      <vt:lpstr>rv_mbp13_hg_cto</vt:lpstr>
      <vt:lpstr>rv_mbp13t</vt:lpstr>
      <vt:lpstr>rv_mbp13t_cto</vt:lpstr>
      <vt:lpstr>rv_mbp16t_eg</vt:lpstr>
      <vt:lpstr>rv_mbp16t_eg_cto</vt:lpstr>
      <vt:lpstr>rv_mbp16t_hg</vt:lpstr>
      <vt:lpstr>rv_mbp16t_hg_cto</vt:lpstr>
      <vt:lpstr>rv_mm_eg</vt:lpstr>
      <vt:lpstr>rv_mm_eg_cto</vt:lpstr>
      <vt:lpstr>rv_mm_hg</vt:lpstr>
      <vt:lpstr>rv_mm_hg_cto</vt:lpstr>
      <vt:lpstr>rv_moniteur</vt:lpstr>
      <vt:lpstr>rv_mp_eg</vt:lpstr>
      <vt:lpstr>rv_mp_eg_cto</vt:lpstr>
      <vt:lpstr>rv_mp_hg</vt:lpstr>
      <vt:lpstr>rv_mp_hg_cto</vt:lpstr>
      <vt:lpstr>rv_stockage</vt:lpstr>
    </vt:vector>
  </TitlesOfParts>
  <Manager/>
  <Company>France Systèmes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Hervé Mainguet</dc:creator>
  <cp:keywords/>
  <dc:description/>
  <cp:lastModifiedBy>Microsoft Office User</cp:lastModifiedBy>
  <cp:revision/>
  <dcterms:created xsi:type="dcterms:W3CDTF">1999-02-15T11:54:48Z</dcterms:created>
  <dcterms:modified xsi:type="dcterms:W3CDTF">2020-11-18T17:50:23Z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0x0101001D89A52A53F3234F85BE67209CF79A5F</vt:lpwstr>
  </property>
</Properties>
</file>